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'FattureTempi'!$A$1:$AI$109</definedName>
  </definedNames>
  <calcPr fullCalcOnLoad="1"/>
</workbook>
</file>

<file path=xl/sharedStrings.xml><?xml version="1.0" encoding="utf-8"?>
<sst xmlns="http://schemas.openxmlformats.org/spreadsheetml/2006/main" count="899" uniqueCount="304">
  <si>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</si>
  <si>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</si>
  <si>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</si>
  <si>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</si>
  <si>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</si>
  <si>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</si>
  <si>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</si>
  <si>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</si>
  <si>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</si>
  <si>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</si>
  <si>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</si>
  <si>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</si>
  <si>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</si>
  <si>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</si>
  <si>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</si>
  <si>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</si>
  <si>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</si>
  <si>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</si>
  <si>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</si>
  <si>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</si>
  <si>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</si>
  <si>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</si>
  <si>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</si>
  <si>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</si>
  <si>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</si>
  <si>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</si>
  <si>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</si>
  <si>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</si>
  <si>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</si>
  <si>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</si>
  <si>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</si>
  <si>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</si>
  <si>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</si>
  <si>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</si>
  <si>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</si>
  <si>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</si>
  <si>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</si>
  <si>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</si>
  <si>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</si>
  <si>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</si>
  <si>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</si>
  <si>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</si>
  <si>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</si>
  <si>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</si>
  <si>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</si>
  <si>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</si>
  <si>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</si>
  <si>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</si>
  <si>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</si>
  <si>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</si>
  <si>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</si>
  <si>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</si>
  <si>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</si>
  <si>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</si>
  <si>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</si>
  <si>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</si>
  <si>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</si>
  <si>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</si>
  <si>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</si>
  <si>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</si>
  <si>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</si>
  <si>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</si>
  <si>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</si>
  <si>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</si>
  <si>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</si>
  <si>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</si>
  <si>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</si>
  <si>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</si>
  <si>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</si>
  <si>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</si>
  <si>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</si>
  <si>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</si>
  <si>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</si>
  <si>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Unione Montana del Cusio e del Mottarone</t>
  </si>
  <si>
    <t>Tempestività dei Pagamenti - Elenco Fatture Pagate - Periodo 01/07/2018 - 30/09/2018</t>
  </si>
  <si>
    <t>16/07/2018</t>
  </si>
  <si>
    <t>AI12140553</t>
  </si>
  <si>
    <t>06/07/2018</t>
  </si>
  <si>
    <t>FT.SPESE TELEFONICHE SEDE UFFICI MAGGIO-LUGLIO 2018</t>
  </si>
  <si>
    <t>SI</t>
  </si>
  <si>
    <t>ZA31DD47DE</t>
  </si>
  <si>
    <t>10/07/2018</t>
  </si>
  <si>
    <t>VODAFONE ITALIA SPA</t>
  </si>
  <si>
    <t>08539010010</t>
  </si>
  <si>
    <t>93026890017</t>
  </si>
  <si>
    <t>AREA FINANZIARIO CONTABILE</t>
  </si>
  <si>
    <t/>
  </si>
  <si>
    <t>26/07/2018</t>
  </si>
  <si>
    <t>FATTPA 9_18</t>
  </si>
  <si>
    <t>08/07/2018</t>
  </si>
  <si>
    <t>FT.ACC.TO 50% INCARICO PROGETTAZIONE,DIR.LAVORI, E CONTABILITA'- FONDI ATO 2011-2013 BA_02 MANUTENZIONE CUNETTORE E COSTRUZIONE BRIGLIA RIO SECCO RIO PESSINA BAVENO [Ex.Imp. 2017/547] (Somma Imp.Es.2017 da riscrivere nell'Esercizio 2018)</t>
  </si>
  <si>
    <t>Z771E9D6BB</t>
  </si>
  <si>
    <t>09/07/2018</t>
  </si>
  <si>
    <t>DIDO ING. FABRIZIO</t>
  </si>
  <si>
    <t>01823850035</t>
  </si>
  <si>
    <t>DDIFRZ73P06H037D</t>
  </si>
  <si>
    <t>AREA UFFICIO TECNICO DI PIANO</t>
  </si>
  <si>
    <t>19/07/2018</t>
  </si>
  <si>
    <t>2PA</t>
  </si>
  <si>
    <t>19/06/2018</t>
  </si>
  <si>
    <t>INCARICO PROFESSIONALE PER PREDISPOSIZIONE DOSSIER DI CANDIDATURA AL BANDO PSR 2014-2020 GAL LAGHI E MONTI OPERAZIONE 752</t>
  </si>
  <si>
    <t>ZD02385003</t>
  </si>
  <si>
    <t>25/06/2018</t>
  </si>
  <si>
    <t>Luca Francisco</t>
  </si>
  <si>
    <t>01987260039</t>
  </si>
  <si>
    <t>FRNLCU77M12E020M</t>
  </si>
  <si>
    <t>25/07/2018</t>
  </si>
  <si>
    <t>004811130418</t>
  </si>
  <si>
    <t>FT.CONSUMO METANO SEDE UFFICI UNIONE GIUGNO 2018</t>
  </si>
  <si>
    <t>ENEL ENERGIA SPA</t>
  </si>
  <si>
    <t>06655971007</t>
  </si>
  <si>
    <t>08/08/2018</t>
  </si>
  <si>
    <t>004811130419</t>
  </si>
  <si>
    <t>FT.CONSUMO METANO SALA RIUNIONI UNIONE GIUGNO 2018</t>
  </si>
  <si>
    <t>004811130420</t>
  </si>
  <si>
    <t>FT.CONSUMO METANO ARCHIVIO UNIONE GIUGNO 2018</t>
  </si>
  <si>
    <t>0550120180000452300</t>
  </si>
  <si>
    <t>05/07/2018</t>
  </si>
  <si>
    <t>FT. 0550120180000452300 - CONSUMO ACQUA UFFICI UNIONE MONTANA 1°SEMESTRE 2018</t>
  </si>
  <si>
    <t>ACQUA NOVARA VCO SPA</t>
  </si>
  <si>
    <t>02078000037</t>
  </si>
  <si>
    <t>07/08/2018</t>
  </si>
  <si>
    <t>0550120180000452200</t>
  </si>
  <si>
    <t>FT. 0550120180000452200 - CONSUMO ACQUA ARCHIVIO UNIONE MONTANA 1°SEMESTRE 2018</t>
  </si>
  <si>
    <t>40/PA</t>
  </si>
  <si>
    <t>28/05/2018</t>
  </si>
  <si>
    <t>FT.40/PA/2018 SPESE RIPARAZIONE DECESPUGLIATORE CANTIERI DI LAVORO</t>
  </si>
  <si>
    <t>Z5D22D43BD</t>
  </si>
  <si>
    <t>05/06/2018</t>
  </si>
  <si>
    <t>MINACCI SNC</t>
  </si>
  <si>
    <t>01739670022</t>
  </si>
  <si>
    <t>9</t>
  </si>
  <si>
    <t>09/06/2018</t>
  </si>
  <si>
    <t>FT. FORNITURA DECESPUGLIATORI AFFIDATI AL DISTACCAMENTO LOCALE CASALE CORTE CERRO PROTEZIONE CIVILE</t>
  </si>
  <si>
    <t>Z9A23C6267</t>
  </si>
  <si>
    <t>14/06/2018</t>
  </si>
  <si>
    <t>SCALABRINI ENZO</t>
  </si>
  <si>
    <t>02507230031</t>
  </si>
  <si>
    <t>SCLNZE65P05H037S</t>
  </si>
  <si>
    <t>AREA SERVIZI ASSOCIATI</t>
  </si>
  <si>
    <t>6 / 2153 / 2018</t>
  </si>
  <si>
    <t>30/06/2018</t>
  </si>
  <si>
    <t>FT. SERVIZIO GESTIONE STIPENDI E ADEMPIMENTI CONNESSI 2°TRIM 2018</t>
  </si>
  <si>
    <t>ZF021DA9B6</t>
  </si>
  <si>
    <t>12/07/2018</t>
  </si>
  <si>
    <t>ALMA CENTRO SERVIZI SPA</t>
  </si>
  <si>
    <t>00572290047</t>
  </si>
  <si>
    <t>31/08/2018</t>
  </si>
  <si>
    <t>6 / 2154 / 2018</t>
  </si>
  <si>
    <t>FT.ELABORAZIONE MOD. TFR 1 OPERAI CANTIERI</t>
  </si>
  <si>
    <t>Z1A2200BBB</t>
  </si>
  <si>
    <t>30023781</t>
  </si>
  <si>
    <t>FT. FORNITURA MATERIALI CANCELLERIA E DI CONSUMO PER UFFICI</t>
  </si>
  <si>
    <t>Z1123F81D1</t>
  </si>
  <si>
    <t>21/06/2018</t>
  </si>
  <si>
    <t>MONDOFFICE SRL</t>
  </si>
  <si>
    <t>07491520156</t>
  </si>
  <si>
    <t>10/09/2018</t>
  </si>
  <si>
    <t>30023833</t>
  </si>
  <si>
    <t>FT. FORNITURA MATERIALI DI CONSUMO PER PULIZIE UFFICI</t>
  </si>
  <si>
    <t>30023936</t>
  </si>
  <si>
    <t>28/06/2018</t>
  </si>
  <si>
    <t>FT. FORNITURA MATERIALI DI CONSUMO PER PULIZIE UFFICI E MONTE ZUOLI</t>
  </si>
  <si>
    <t>02/07/2018</t>
  </si>
  <si>
    <t>17/07/2018</t>
  </si>
  <si>
    <t>039520281272025</t>
  </si>
  <si>
    <t>FT.039520281272025 CONSUMO ENERGIA ELETTRICA MONTE ZUOLI GIU-LUG 2018</t>
  </si>
  <si>
    <t>SERVIZIO ELETTRICO NAZIONALE -MAGGIOR TUTELA</t>
  </si>
  <si>
    <t>09633951000</t>
  </si>
  <si>
    <t>15/08/2018</t>
  </si>
  <si>
    <t>N05174</t>
  </si>
  <si>
    <t>03/07/2018</t>
  </si>
  <si>
    <t>ACQUISTO TICKET RESTAURANT SERVIZIO SOSTITUTIVO MENSA DIPENDENTI</t>
  </si>
  <si>
    <t>Z442436FCC</t>
  </si>
  <si>
    <t>04/07/2018</t>
  </si>
  <si>
    <t>EDENRED  ITALIA SRL</t>
  </si>
  <si>
    <t>09429840151</t>
  </si>
  <si>
    <t>01014660417</t>
  </si>
  <si>
    <t>AREA UFFICIO PERSONALE</t>
  </si>
  <si>
    <t>03/08/2018</t>
  </si>
  <si>
    <t>FATTPA 15_18</t>
  </si>
  <si>
    <t>FT. SPESA FORNITURA CARBURANTE AUTOMEZZI DELL'UNIONE GIUGNO 2018.</t>
  </si>
  <si>
    <t>Z6B244A45F</t>
  </si>
  <si>
    <t>SELF AREA AGIP DI DEL BOCA STEFANO</t>
  </si>
  <si>
    <t>01438440032</t>
  </si>
  <si>
    <t>3281/FE</t>
  </si>
  <si>
    <t>FT. Attività di manutenzione e assistenza sul software Siscom. Periodo: anno 2018 per la Comunita' Montana Due Laghi, Cusio Mottarone e Valstrona</t>
  </si>
  <si>
    <t>Z562445723</t>
  </si>
  <si>
    <t>SISCOM SPA</t>
  </si>
  <si>
    <t>01778000040</t>
  </si>
  <si>
    <t>06/08/2018</t>
  </si>
  <si>
    <t>09/08/2018</t>
  </si>
  <si>
    <t>02 PA</t>
  </si>
  <si>
    <t>31/07/2018</t>
  </si>
  <si>
    <t>FT.LAVORI MANUTENZIONE ORDINARIA SERVIZI IGIENICI SALA CONSILIARE</t>
  </si>
  <si>
    <t>Z552319B65</t>
  </si>
  <si>
    <t>02/08/2018</t>
  </si>
  <si>
    <t>EDILMONTI SNC dei F.lli Vittoni Carlo &amp; Giacomo</t>
  </si>
  <si>
    <t>01543430035</t>
  </si>
  <si>
    <t>01/09/2018</t>
  </si>
  <si>
    <t>000360-2018-900</t>
  </si>
  <si>
    <t>FT.ACQUISTO MATERIALI PER IMPIANTO IRRIGAZIONE PARCO SEDE UNIONE</t>
  </si>
  <si>
    <t>ZDE247DB96</t>
  </si>
  <si>
    <t>30/07/2018</t>
  </si>
  <si>
    <t>UTILITY SRL</t>
  </si>
  <si>
    <t>00122180037</t>
  </si>
  <si>
    <t>26/08/2018</t>
  </si>
  <si>
    <t>001241800010</t>
  </si>
  <si>
    <t>FT. ACQUISTO CARTA</t>
  </si>
  <si>
    <t>ZB02480FE6</t>
  </si>
  <si>
    <t>CARTOLIBRERIA ZANETTA SNC</t>
  </si>
  <si>
    <t>01121890030</t>
  </si>
  <si>
    <t>19/08/2018</t>
  </si>
  <si>
    <t>6</t>
  </si>
  <si>
    <t>01/08/2018</t>
  </si>
  <si>
    <t>FT RELAZIONE GEOLOGICA E IDROLOGICA INERENTE AI LAVORI SUL RIO SECCO.RIO PESSINA IN COMUNE DI BAVENO 
FONDI ATO 2011-13  CIG Z361E9D6DC</t>
  </si>
  <si>
    <t>Z361E9D6DC</t>
  </si>
  <si>
    <t>Dott. Geol.CASELLI CORRADO</t>
  </si>
  <si>
    <t>03071070126</t>
  </si>
  <si>
    <t>CSLCRD68L25G062W</t>
  </si>
  <si>
    <t>07/09/2018</t>
  </si>
  <si>
    <t>104</t>
  </si>
  <si>
    <t>FT.APPROVVIGIONAMENTO IDRICO CENTRO SERVIZI MOTTARONE. CIG Z74249191F.</t>
  </si>
  <si>
    <t>Z74249191F</t>
  </si>
  <si>
    <t>05/09/2018</t>
  </si>
  <si>
    <t>VCO SPURGHI</t>
  </si>
  <si>
    <t>01722060033</t>
  </si>
  <si>
    <t>21/09/2018</t>
  </si>
  <si>
    <t>31/10/2018</t>
  </si>
  <si>
    <t>105</t>
  </si>
  <si>
    <t>FT.APPROVVIGIONAMENTO IDRICO CENTRO SERVIZI MOTTARONE. CIG Z9124A742E.</t>
  </si>
  <si>
    <t>Z9124A742E</t>
  </si>
  <si>
    <t>106</t>
  </si>
  <si>
    <t>FT.APPROVVIGIONAMENTO IDRICO CENTRO SERVIZI MOTTARONE. CIG Z4924ABDEB.</t>
  </si>
  <si>
    <t>Z4924ABDEB</t>
  </si>
  <si>
    <t>039482562033635</t>
  </si>
  <si>
    <t>10/08/2018</t>
  </si>
  <si>
    <t>FT.039482562033635 CLIENTE 082918957 ENERGIA ELETTRICA LUG-AGOSTO 2018 SEDE UFFICI UNIONE</t>
  </si>
  <si>
    <t>13/08/2018</t>
  </si>
  <si>
    <t>12/09/2018</t>
  </si>
  <si>
    <t>039482201021225</t>
  </si>
  <si>
    <t>FT.039482201021225 CLIENTE 011930956 ENERGIA ELETTRICA LUG-AGOSTO 2018 ARCHIVIO</t>
  </si>
  <si>
    <t>004811306273</t>
  </si>
  <si>
    <t>FT.004811306273 CLIENTE 628 962 180 CONSUMO METANO  LUG 2018 SEDE UFFICI UNIONE</t>
  </si>
  <si>
    <t>09/09/2018</t>
  </si>
  <si>
    <t>004811306274</t>
  </si>
  <si>
    <t>FT.004811306274 CLIENTE 628 961 744 CONSUMO METANO  LUG 2018 SALA RIUNIONI UNIONE</t>
  </si>
  <si>
    <t>004811306275</t>
  </si>
  <si>
    <t>FT.004811306275 CLIENTE 628 961 655 CONSUMO METANO  LUG 2018 ARCHIVIO UNIONE</t>
  </si>
  <si>
    <t>004811544306</t>
  </si>
  <si>
    <t>06/09/2018</t>
  </si>
  <si>
    <t>FT.004811544306 CLIENTE 628 962 180 CONSUMO METANO  AGOSTO 2018 UFFICI SEDE UNIONE</t>
  </si>
  <si>
    <t>10/10/2018</t>
  </si>
  <si>
    <t>004811544307</t>
  </si>
  <si>
    <t>FT.004811544307 CLIENTE 628 961 744 CONSUMO METANO  AGOSTO 2018 SALA RIUNIONI UNIONE</t>
  </si>
  <si>
    <t>004811544308</t>
  </si>
  <si>
    <t>FT.004811544308 CLIENTE 628 961 655 CONSUMO METANO  AGOSTO 2018 ARCHIVIO UNIONE</t>
  </si>
  <si>
    <t>0550120180000555300</t>
  </si>
  <si>
    <t>FT. CONSUMO ACQUA FEB-LUG 2018 MONTE ZUOLI</t>
  </si>
  <si>
    <t>AI16117904</t>
  </si>
  <si>
    <t>FT. SPESE TELEFONICHE UFFICI PERIODO 03/07-02/09 2018</t>
  </si>
  <si>
    <t>26/09/2018</t>
  </si>
  <si>
    <t>FATTPA 17_18</t>
  </si>
  <si>
    <t>FT.FORNITURA CARBURANTE AUTOMEZZI DELL'UNIONE GIUGNO 2018.</t>
  </si>
  <si>
    <t>ZBC24AADDA</t>
  </si>
  <si>
    <t>20/08/2018</t>
  </si>
  <si>
    <t>039520281272026</t>
  </si>
  <si>
    <t>FT. CONSUMO ENERGIA ELETTRICA AGOSTO SETTEMBRE 2018 MONTE ZUOLI</t>
  </si>
  <si>
    <t>17/09/2018</t>
  </si>
  <si>
    <t>17/10/2018</t>
  </si>
  <si>
    <t>TOTALI FATTURE:</t>
  </si>
  <si>
    <t>IND. TEMPESTIVITA' FATTURE:</t>
  </si>
  <si>
    <t>Tempestività dei Pagamenti - Elenco Mandati senza Fatture - Periodo 01/07/2018 - 30/09/2018</t>
  </si>
  <si>
    <t>ECONOMO UNIONE MONTANA DEL CUSIO E DEL MOTTARONE</t>
  </si>
  <si>
    <t>REINTEGRO SPESE ECONOMALI 1°SEMESTRE 2018 - BUONO ECONOMO N.21 CANCELLERIA</t>
  </si>
  <si>
    <t>REINTEGRO SPESE ECONOMALI 1°SEMESTRE 2018 - BUONO ECONOMO N.14-17-18-20</t>
  </si>
  <si>
    <t>REINTEGRO SPESE ECONOMALI 1°SEMESTRE 2018 - BUONO ECONOMO N.4</t>
  </si>
  <si>
    <t>REINTEGRO SPESE ECONOMALI 1°SEMESTRE 2018 - BUONO ECONOMO N.10-22</t>
  </si>
  <si>
    <t>REINTEGRO SPESE ECONOMALI 1°SEMESTRE 2018 - BUONO ECONOMO N.6-12-23-26</t>
  </si>
  <si>
    <t>REINTEGRO SPESE ECONOMALI 1°SEMESTRE 2018 - BUONO ECONOMO N.3-8-15-19-25</t>
  </si>
  <si>
    <t>REGIONE PIEMONTE IRAP</t>
  </si>
  <si>
    <t>IRAP DIPENDENTI LUGLIO 2018</t>
  </si>
  <si>
    <t>IRAP DIRITTI DI SEGRETERIA SEGRETARIO LUGLIO 2018</t>
  </si>
  <si>
    <t>IRAP DIPENDENTI OPERAI LUGLIO 2018</t>
  </si>
  <si>
    <t>REGIONE PIEMONTE DIR RIS FINANZIARIE - TASSE AUTOMOBILISTICHE</t>
  </si>
  <si>
    <t>LIQUIDAZIONE TASSA AUTOMOBILISTICA ANNO 2015 VEICOLO FIAT PANDA VB005822</t>
  </si>
  <si>
    <t>FALCETTI RENATO</t>
  </si>
  <si>
    <t>LIQUIDAZIONE ONERI DA CONTENZIOSO GIUDIZIO 20155 SENTENZA CORTE CONTI PIEMONTE 33/2018</t>
  </si>
  <si>
    <t>DISTRETTO TURISTICO DEI LAGHI</t>
  </si>
  <si>
    <t>LIQ. QUOTA ASSOCIATIVA ANNO 2018</t>
  </si>
  <si>
    <t>Gruppo Banco BPM SPA</t>
  </si>
  <si>
    <t>LIQ. SPESE GESTIONE TESORERIA  2° TRIMESTRE 2018</t>
  </si>
  <si>
    <t>IRAP DIPENDENTI AGOSTO 2018</t>
  </si>
  <si>
    <t>IRAP OPERAI AGOSTO 2018</t>
  </si>
  <si>
    <t>IRAP C/ENTE PER COMPENSI PER CONTO COMUNITA' MONTANA</t>
  </si>
  <si>
    <t>SPESE ACQUISTO MATERIALE PER IMPIANTO IRRIGAZIONE GIARDINO SEDE (BUONO ECONOMO N.31)</t>
  </si>
  <si>
    <t>IRAP DIPENDENTI SETTEMBRE 2018</t>
  </si>
  <si>
    <t>IRAP DIPENDENTI OPERAI SETTEMBRE 2018</t>
  </si>
  <si>
    <t>IRAP CANTIERI SETTEMBRE 2018</t>
  </si>
  <si>
    <t>IRAP COMPENSO MAGGIO - LUGLIO INCARICO UFFICIO TECNICO 2018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</si>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</sst>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2.5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2.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7"/>
  <sheetViews>
    <sheetView showGridLines="0" tabSelected="1" zoomScalePageLayoutView="0" workbookViewId="0" topLeftCell="C41">
      <selection activeCell="AD47" sqref="AD4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2.5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71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203.44</v>
      </c>
      <c r="H8" s="112">
        <v>36.68</v>
      </c>
      <c r="I8" s="143" t="s">
        <v>79</v>
      </c>
      <c r="J8" s="112">
        <f aca="true" t="shared" si="0" ref="J8:J47">IF(I8="SI",G8-H8,G8)</f>
        <v>166.76</v>
      </c>
      <c r="K8" s="151" t="s">
        <v>80</v>
      </c>
      <c r="L8" s="108">
        <v>2018</v>
      </c>
      <c r="M8" s="108">
        <v>712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1010203</v>
      </c>
      <c r="U8" s="108">
        <v>140</v>
      </c>
      <c r="V8" s="108">
        <v>4</v>
      </c>
      <c r="W8" s="108">
        <v>3</v>
      </c>
      <c r="X8" s="113">
        <v>2018</v>
      </c>
      <c r="Y8" s="113">
        <v>341</v>
      </c>
      <c r="Z8" s="113">
        <v>0</v>
      </c>
      <c r="AA8" s="114" t="s">
        <v>86</v>
      </c>
      <c r="AB8" s="108">
        <v>358</v>
      </c>
      <c r="AC8" s="109" t="s">
        <v>75</v>
      </c>
      <c r="AD8" s="152" t="s">
        <v>87</v>
      </c>
      <c r="AE8" s="152" t="s">
        <v>75</v>
      </c>
      <c r="AF8" s="153">
        <f aca="true" t="shared" si="1" ref="AF8:AF47">AE8-AD8</f>
        <v>-10</v>
      </c>
      <c r="AG8" s="154">
        <f aca="true" t="shared" si="2" ref="AG8:AG47">IF(AI8="SI",0,J8)</f>
        <v>166.76</v>
      </c>
      <c r="AH8" s="155">
        <f aca="true" t="shared" si="3" ref="AH8:AH47">AG8*AF8</f>
        <v>-1667.6</v>
      </c>
      <c r="AI8" s="156"/>
    </row>
    <row r="9" spans="1:35" ht="15">
      <c r="A9" s="108">
        <v>2018</v>
      </c>
      <c r="B9" s="108">
        <v>72</v>
      </c>
      <c r="C9" s="109" t="s">
        <v>75</v>
      </c>
      <c r="D9" s="150" t="s">
        <v>88</v>
      </c>
      <c r="E9" s="109" t="s">
        <v>89</v>
      </c>
      <c r="F9" s="111" t="s">
        <v>90</v>
      </c>
      <c r="G9" s="112">
        <v>3210.06</v>
      </c>
      <c r="H9" s="112">
        <v>578.86</v>
      </c>
      <c r="I9" s="143" t="s">
        <v>79</v>
      </c>
      <c r="J9" s="112">
        <f t="shared" si="0"/>
        <v>2631.2</v>
      </c>
      <c r="K9" s="151" t="s">
        <v>91</v>
      </c>
      <c r="L9" s="108">
        <v>2018</v>
      </c>
      <c r="M9" s="108">
        <v>705</v>
      </c>
      <c r="N9" s="109" t="s">
        <v>92</v>
      </c>
      <c r="O9" s="111" t="s">
        <v>93</v>
      </c>
      <c r="P9" s="109" t="s">
        <v>94</v>
      </c>
      <c r="Q9" s="109" t="s">
        <v>95</v>
      </c>
      <c r="R9" s="108">
        <v>2</v>
      </c>
      <c r="S9" s="111" t="s">
        <v>96</v>
      </c>
      <c r="T9" s="108">
        <v>2090107</v>
      </c>
      <c r="U9" s="108">
        <v>8590</v>
      </c>
      <c r="V9" s="108">
        <v>2</v>
      </c>
      <c r="W9" s="108">
        <v>1</v>
      </c>
      <c r="X9" s="113">
        <v>2018</v>
      </c>
      <c r="Y9" s="113">
        <v>208</v>
      </c>
      <c r="Z9" s="113">
        <v>0</v>
      </c>
      <c r="AA9" s="114" t="s">
        <v>86</v>
      </c>
      <c r="AB9" s="108">
        <v>376</v>
      </c>
      <c r="AC9" s="109" t="s">
        <v>97</v>
      </c>
      <c r="AD9" s="152" t="s">
        <v>111</v>
      </c>
      <c r="AE9" s="152" t="s">
        <v>97</v>
      </c>
      <c r="AF9" s="153">
        <f t="shared" si="1"/>
        <v>-20</v>
      </c>
      <c r="AG9" s="154">
        <f t="shared" si="2"/>
        <v>2631.2</v>
      </c>
      <c r="AH9" s="155">
        <f t="shared" si="3"/>
        <v>-52624</v>
      </c>
      <c r="AI9" s="156"/>
    </row>
    <row r="10" spans="1:35" ht="15">
      <c r="A10" s="108">
        <v>2018</v>
      </c>
      <c r="B10" s="108">
        <v>73</v>
      </c>
      <c r="C10" s="109" t="s">
        <v>75</v>
      </c>
      <c r="D10" s="150" t="s">
        <v>98</v>
      </c>
      <c r="E10" s="109" t="s">
        <v>99</v>
      </c>
      <c r="F10" s="111" t="s">
        <v>100</v>
      </c>
      <c r="G10" s="112">
        <v>1649.44</v>
      </c>
      <c r="H10" s="112">
        <v>297.44</v>
      </c>
      <c r="I10" s="143" t="s">
        <v>79</v>
      </c>
      <c r="J10" s="112">
        <f t="shared" si="0"/>
        <v>1352</v>
      </c>
      <c r="K10" s="151" t="s">
        <v>101</v>
      </c>
      <c r="L10" s="108">
        <v>2018</v>
      </c>
      <c r="M10" s="108">
        <v>652</v>
      </c>
      <c r="N10" s="109" t="s">
        <v>102</v>
      </c>
      <c r="O10" s="111" t="s">
        <v>103</v>
      </c>
      <c r="P10" s="109" t="s">
        <v>104</v>
      </c>
      <c r="Q10" s="109" t="s">
        <v>105</v>
      </c>
      <c r="R10" s="108">
        <v>2</v>
      </c>
      <c r="S10" s="111" t="s">
        <v>96</v>
      </c>
      <c r="T10" s="108">
        <v>1090603</v>
      </c>
      <c r="U10" s="108">
        <v>3660</v>
      </c>
      <c r="V10" s="108">
        <v>3</v>
      </c>
      <c r="W10" s="108">
        <v>1</v>
      </c>
      <c r="X10" s="113">
        <v>2018</v>
      </c>
      <c r="Y10" s="113">
        <v>198</v>
      </c>
      <c r="Z10" s="113">
        <v>0</v>
      </c>
      <c r="AA10" s="114" t="s">
        <v>86</v>
      </c>
      <c r="AB10" s="108">
        <v>375</v>
      </c>
      <c r="AC10" s="109" t="s">
        <v>97</v>
      </c>
      <c r="AD10" s="152" t="s">
        <v>106</v>
      </c>
      <c r="AE10" s="152" t="s">
        <v>97</v>
      </c>
      <c r="AF10" s="153">
        <f t="shared" si="1"/>
        <v>-6</v>
      </c>
      <c r="AG10" s="154">
        <f t="shared" si="2"/>
        <v>1352</v>
      </c>
      <c r="AH10" s="155">
        <f t="shared" si="3"/>
        <v>-8112</v>
      </c>
      <c r="AI10" s="156"/>
    </row>
    <row r="11" spans="1:35" ht="15">
      <c r="A11" s="108">
        <v>2018</v>
      </c>
      <c r="B11" s="108">
        <v>74</v>
      </c>
      <c r="C11" s="109" t="s">
        <v>75</v>
      </c>
      <c r="D11" s="150" t="s">
        <v>107</v>
      </c>
      <c r="E11" s="109" t="s">
        <v>77</v>
      </c>
      <c r="F11" s="111" t="s">
        <v>108</v>
      </c>
      <c r="G11" s="112">
        <v>118.23</v>
      </c>
      <c r="H11" s="112">
        <v>21.32</v>
      </c>
      <c r="I11" s="143" t="s">
        <v>79</v>
      </c>
      <c r="J11" s="112">
        <f t="shared" si="0"/>
        <v>96.91</v>
      </c>
      <c r="K11" s="151" t="s">
        <v>86</v>
      </c>
      <c r="L11" s="108">
        <v>2018</v>
      </c>
      <c r="M11" s="108">
        <v>708</v>
      </c>
      <c r="N11" s="109" t="s">
        <v>92</v>
      </c>
      <c r="O11" s="111" t="s">
        <v>109</v>
      </c>
      <c r="P11" s="109" t="s">
        <v>110</v>
      </c>
      <c r="Q11" s="109" t="s">
        <v>110</v>
      </c>
      <c r="R11" s="108">
        <v>1</v>
      </c>
      <c r="S11" s="111" t="s">
        <v>85</v>
      </c>
      <c r="T11" s="108">
        <v>1010203</v>
      </c>
      <c r="U11" s="108">
        <v>140</v>
      </c>
      <c r="V11" s="108">
        <v>4</v>
      </c>
      <c r="W11" s="108">
        <v>7</v>
      </c>
      <c r="X11" s="113">
        <v>2018</v>
      </c>
      <c r="Y11" s="113">
        <v>342</v>
      </c>
      <c r="Z11" s="113">
        <v>0</v>
      </c>
      <c r="AA11" s="114" t="s">
        <v>86</v>
      </c>
      <c r="AB11" s="108">
        <v>363</v>
      </c>
      <c r="AC11" s="109" t="s">
        <v>75</v>
      </c>
      <c r="AD11" s="152" t="s">
        <v>111</v>
      </c>
      <c r="AE11" s="152" t="s">
        <v>75</v>
      </c>
      <c r="AF11" s="153">
        <f t="shared" si="1"/>
        <v>-23</v>
      </c>
      <c r="AG11" s="154">
        <f t="shared" si="2"/>
        <v>96.91</v>
      </c>
      <c r="AH11" s="155">
        <f t="shared" si="3"/>
        <v>-2228.93</v>
      </c>
      <c r="AI11" s="156"/>
    </row>
    <row r="12" spans="1:35" ht="15">
      <c r="A12" s="108">
        <v>2018</v>
      </c>
      <c r="B12" s="108">
        <v>75</v>
      </c>
      <c r="C12" s="109" t="s">
        <v>75</v>
      </c>
      <c r="D12" s="150" t="s">
        <v>112</v>
      </c>
      <c r="E12" s="109" t="s">
        <v>77</v>
      </c>
      <c r="F12" s="111" t="s">
        <v>113</v>
      </c>
      <c r="G12" s="112">
        <v>131.05</v>
      </c>
      <c r="H12" s="112">
        <v>12.93</v>
      </c>
      <c r="I12" s="143" t="s">
        <v>79</v>
      </c>
      <c r="J12" s="112">
        <f t="shared" si="0"/>
        <v>118.12</v>
      </c>
      <c r="K12" s="151" t="s">
        <v>86</v>
      </c>
      <c r="L12" s="108">
        <v>2018</v>
      </c>
      <c r="M12" s="108">
        <v>707</v>
      </c>
      <c r="N12" s="109" t="s">
        <v>92</v>
      </c>
      <c r="O12" s="111" t="s">
        <v>109</v>
      </c>
      <c r="P12" s="109" t="s">
        <v>110</v>
      </c>
      <c r="Q12" s="109" t="s">
        <v>110</v>
      </c>
      <c r="R12" s="108">
        <v>1</v>
      </c>
      <c r="S12" s="111" t="s">
        <v>85</v>
      </c>
      <c r="T12" s="108">
        <v>1010203</v>
      </c>
      <c r="U12" s="108">
        <v>140</v>
      </c>
      <c r="V12" s="108">
        <v>4</v>
      </c>
      <c r="W12" s="108">
        <v>7</v>
      </c>
      <c r="X12" s="113">
        <v>2018</v>
      </c>
      <c r="Y12" s="113">
        <v>343</v>
      </c>
      <c r="Z12" s="113">
        <v>0</v>
      </c>
      <c r="AA12" s="114" t="s">
        <v>86</v>
      </c>
      <c r="AB12" s="108">
        <v>362</v>
      </c>
      <c r="AC12" s="109" t="s">
        <v>75</v>
      </c>
      <c r="AD12" s="152" t="s">
        <v>111</v>
      </c>
      <c r="AE12" s="152" t="s">
        <v>75</v>
      </c>
      <c r="AF12" s="153">
        <f t="shared" si="1"/>
        <v>-23</v>
      </c>
      <c r="AG12" s="154">
        <f t="shared" si="2"/>
        <v>118.12</v>
      </c>
      <c r="AH12" s="155">
        <f t="shared" si="3"/>
        <v>-2716.76</v>
      </c>
      <c r="AI12" s="156"/>
    </row>
    <row r="13" spans="1:35" ht="15">
      <c r="A13" s="108">
        <v>2018</v>
      </c>
      <c r="B13" s="108">
        <v>76</v>
      </c>
      <c r="C13" s="109" t="s">
        <v>75</v>
      </c>
      <c r="D13" s="150" t="s">
        <v>114</v>
      </c>
      <c r="E13" s="109" t="s">
        <v>77</v>
      </c>
      <c r="F13" s="111" t="s">
        <v>115</v>
      </c>
      <c r="G13" s="112">
        <v>11.39</v>
      </c>
      <c r="H13" s="112">
        <v>2.05</v>
      </c>
      <c r="I13" s="143" t="s">
        <v>79</v>
      </c>
      <c r="J13" s="112">
        <f t="shared" si="0"/>
        <v>9.34</v>
      </c>
      <c r="K13" s="151" t="s">
        <v>86</v>
      </c>
      <c r="L13" s="108">
        <v>2018</v>
      </c>
      <c r="M13" s="108">
        <v>706</v>
      </c>
      <c r="N13" s="109" t="s">
        <v>92</v>
      </c>
      <c r="O13" s="111" t="s">
        <v>109</v>
      </c>
      <c r="P13" s="109" t="s">
        <v>110</v>
      </c>
      <c r="Q13" s="109" t="s">
        <v>110</v>
      </c>
      <c r="R13" s="108">
        <v>1</v>
      </c>
      <c r="S13" s="111" t="s">
        <v>85</v>
      </c>
      <c r="T13" s="108">
        <v>1010203</v>
      </c>
      <c r="U13" s="108">
        <v>140</v>
      </c>
      <c r="V13" s="108">
        <v>4</v>
      </c>
      <c r="W13" s="108">
        <v>7</v>
      </c>
      <c r="X13" s="113">
        <v>2018</v>
      </c>
      <c r="Y13" s="113">
        <v>344</v>
      </c>
      <c r="Z13" s="113">
        <v>0</v>
      </c>
      <c r="AA13" s="114" t="s">
        <v>86</v>
      </c>
      <c r="AB13" s="108">
        <v>361</v>
      </c>
      <c r="AC13" s="109" t="s">
        <v>75</v>
      </c>
      <c r="AD13" s="152" t="s">
        <v>111</v>
      </c>
      <c r="AE13" s="152" t="s">
        <v>75</v>
      </c>
      <c r="AF13" s="153">
        <f t="shared" si="1"/>
        <v>-23</v>
      </c>
      <c r="AG13" s="154">
        <f t="shared" si="2"/>
        <v>9.34</v>
      </c>
      <c r="AH13" s="155">
        <f t="shared" si="3"/>
        <v>-214.82</v>
      </c>
      <c r="AI13" s="156"/>
    </row>
    <row r="14" spans="1:35" ht="15">
      <c r="A14" s="108">
        <v>2018</v>
      </c>
      <c r="B14" s="108">
        <v>77</v>
      </c>
      <c r="C14" s="109" t="s">
        <v>75</v>
      </c>
      <c r="D14" s="150" t="s">
        <v>116</v>
      </c>
      <c r="E14" s="109" t="s">
        <v>117</v>
      </c>
      <c r="F14" s="111" t="s">
        <v>118</v>
      </c>
      <c r="G14" s="112">
        <v>56.49</v>
      </c>
      <c r="H14" s="112">
        <v>5.14</v>
      </c>
      <c r="I14" s="143" t="s">
        <v>79</v>
      </c>
      <c r="J14" s="112">
        <f t="shared" si="0"/>
        <v>51.35</v>
      </c>
      <c r="K14" s="151" t="s">
        <v>86</v>
      </c>
      <c r="L14" s="108">
        <v>2018</v>
      </c>
      <c r="M14" s="108">
        <v>704</v>
      </c>
      <c r="N14" s="109" t="s">
        <v>92</v>
      </c>
      <c r="O14" s="111" t="s">
        <v>119</v>
      </c>
      <c r="P14" s="109" t="s">
        <v>120</v>
      </c>
      <c r="Q14" s="109" t="s">
        <v>86</v>
      </c>
      <c r="R14" s="108">
        <v>1</v>
      </c>
      <c r="S14" s="111" t="s">
        <v>85</v>
      </c>
      <c r="T14" s="108">
        <v>1010203</v>
      </c>
      <c r="U14" s="108">
        <v>140</v>
      </c>
      <c r="V14" s="108">
        <v>4</v>
      </c>
      <c r="W14" s="108">
        <v>6</v>
      </c>
      <c r="X14" s="113">
        <v>2018</v>
      </c>
      <c r="Y14" s="113">
        <v>95</v>
      </c>
      <c r="Z14" s="113">
        <v>0</v>
      </c>
      <c r="AA14" s="114" t="s">
        <v>86</v>
      </c>
      <c r="AB14" s="108">
        <v>359</v>
      </c>
      <c r="AC14" s="109" t="s">
        <v>75</v>
      </c>
      <c r="AD14" s="152" t="s">
        <v>121</v>
      </c>
      <c r="AE14" s="152" t="s">
        <v>75</v>
      </c>
      <c r="AF14" s="153">
        <f t="shared" si="1"/>
        <v>-22</v>
      </c>
      <c r="AG14" s="154">
        <f t="shared" si="2"/>
        <v>51.35</v>
      </c>
      <c r="AH14" s="155">
        <f t="shared" si="3"/>
        <v>-1129.7</v>
      </c>
      <c r="AI14" s="156"/>
    </row>
    <row r="15" spans="1:35" ht="15">
      <c r="A15" s="108">
        <v>2018</v>
      </c>
      <c r="B15" s="108">
        <v>78</v>
      </c>
      <c r="C15" s="109" t="s">
        <v>75</v>
      </c>
      <c r="D15" s="150" t="s">
        <v>122</v>
      </c>
      <c r="E15" s="109" t="s">
        <v>117</v>
      </c>
      <c r="F15" s="111" t="s">
        <v>123</v>
      </c>
      <c r="G15" s="112">
        <v>32.26</v>
      </c>
      <c r="H15" s="112">
        <v>2.93</v>
      </c>
      <c r="I15" s="143" t="s">
        <v>79</v>
      </c>
      <c r="J15" s="112">
        <f t="shared" si="0"/>
        <v>29.33</v>
      </c>
      <c r="K15" s="151" t="s">
        <v>86</v>
      </c>
      <c r="L15" s="108">
        <v>2018</v>
      </c>
      <c r="M15" s="108">
        <v>703</v>
      </c>
      <c r="N15" s="109" t="s">
        <v>92</v>
      </c>
      <c r="O15" s="111" t="s">
        <v>119</v>
      </c>
      <c r="P15" s="109" t="s">
        <v>120</v>
      </c>
      <c r="Q15" s="109" t="s">
        <v>86</v>
      </c>
      <c r="R15" s="108">
        <v>1</v>
      </c>
      <c r="S15" s="111" t="s">
        <v>85</v>
      </c>
      <c r="T15" s="108">
        <v>1010203</v>
      </c>
      <c r="U15" s="108">
        <v>140</v>
      </c>
      <c r="V15" s="108">
        <v>4</v>
      </c>
      <c r="W15" s="108">
        <v>6</v>
      </c>
      <c r="X15" s="113">
        <v>2018</v>
      </c>
      <c r="Y15" s="113">
        <v>95</v>
      </c>
      <c r="Z15" s="113">
        <v>0</v>
      </c>
      <c r="AA15" s="114" t="s">
        <v>86</v>
      </c>
      <c r="AB15" s="108">
        <v>360</v>
      </c>
      <c r="AC15" s="109" t="s">
        <v>75</v>
      </c>
      <c r="AD15" s="152" t="s">
        <v>121</v>
      </c>
      <c r="AE15" s="152" t="s">
        <v>75</v>
      </c>
      <c r="AF15" s="153">
        <f t="shared" si="1"/>
        <v>-22</v>
      </c>
      <c r="AG15" s="154">
        <f t="shared" si="2"/>
        <v>29.33</v>
      </c>
      <c r="AH15" s="155">
        <f t="shared" si="3"/>
        <v>-645.26</v>
      </c>
      <c r="AI15" s="156"/>
    </row>
    <row r="16" spans="1:35" ht="15">
      <c r="A16" s="108">
        <v>2018</v>
      </c>
      <c r="B16" s="108">
        <v>79</v>
      </c>
      <c r="C16" s="109" t="s">
        <v>75</v>
      </c>
      <c r="D16" s="150" t="s">
        <v>124</v>
      </c>
      <c r="E16" s="109" t="s">
        <v>125</v>
      </c>
      <c r="F16" s="111" t="s">
        <v>126</v>
      </c>
      <c r="G16" s="112">
        <v>134.2</v>
      </c>
      <c r="H16" s="112">
        <v>24.2</v>
      </c>
      <c r="I16" s="143" t="s">
        <v>79</v>
      </c>
      <c r="J16" s="112">
        <f t="shared" si="0"/>
        <v>109.99999999999999</v>
      </c>
      <c r="K16" s="151" t="s">
        <v>127</v>
      </c>
      <c r="L16" s="108">
        <v>2018</v>
      </c>
      <c r="M16" s="108">
        <v>592</v>
      </c>
      <c r="N16" s="109" t="s">
        <v>128</v>
      </c>
      <c r="O16" s="111" t="s">
        <v>129</v>
      </c>
      <c r="P16" s="109" t="s">
        <v>130</v>
      </c>
      <c r="Q16" s="109" t="s">
        <v>130</v>
      </c>
      <c r="R16" s="108">
        <v>1</v>
      </c>
      <c r="S16" s="111" t="s">
        <v>85</v>
      </c>
      <c r="T16" s="108">
        <v>1010203</v>
      </c>
      <c r="U16" s="108">
        <v>140</v>
      </c>
      <c r="V16" s="108">
        <v>4</v>
      </c>
      <c r="W16" s="108">
        <v>10</v>
      </c>
      <c r="X16" s="113">
        <v>2018</v>
      </c>
      <c r="Y16" s="113">
        <v>325</v>
      </c>
      <c r="Z16" s="113">
        <v>0</v>
      </c>
      <c r="AA16" s="114" t="s">
        <v>86</v>
      </c>
      <c r="AB16" s="108">
        <v>424</v>
      </c>
      <c r="AC16" s="109" t="s">
        <v>111</v>
      </c>
      <c r="AD16" s="152" t="s">
        <v>161</v>
      </c>
      <c r="AE16" s="152" t="s">
        <v>111</v>
      </c>
      <c r="AF16" s="153">
        <f t="shared" si="1"/>
        <v>41</v>
      </c>
      <c r="AG16" s="154">
        <f t="shared" si="2"/>
        <v>109.99999999999999</v>
      </c>
      <c r="AH16" s="155">
        <f t="shared" si="3"/>
        <v>4509.999999999999</v>
      </c>
      <c r="AI16" s="156"/>
    </row>
    <row r="17" spans="1:35" ht="15">
      <c r="A17" s="108">
        <v>2018</v>
      </c>
      <c r="B17" s="108">
        <v>80</v>
      </c>
      <c r="C17" s="109" t="s">
        <v>75</v>
      </c>
      <c r="D17" s="150" t="s">
        <v>131</v>
      </c>
      <c r="E17" s="109" t="s">
        <v>132</v>
      </c>
      <c r="F17" s="111" t="s">
        <v>133</v>
      </c>
      <c r="G17" s="112">
        <v>867.99</v>
      </c>
      <c r="H17" s="112">
        <v>156.52</v>
      </c>
      <c r="I17" s="143" t="s">
        <v>79</v>
      </c>
      <c r="J17" s="112">
        <f t="shared" si="0"/>
        <v>711.47</v>
      </c>
      <c r="K17" s="151" t="s">
        <v>134</v>
      </c>
      <c r="L17" s="108">
        <v>2018</v>
      </c>
      <c r="M17" s="108">
        <v>622</v>
      </c>
      <c r="N17" s="109" t="s">
        <v>135</v>
      </c>
      <c r="O17" s="111" t="s">
        <v>136</v>
      </c>
      <c r="P17" s="109" t="s">
        <v>137</v>
      </c>
      <c r="Q17" s="109" t="s">
        <v>138</v>
      </c>
      <c r="R17" s="108">
        <v>5</v>
      </c>
      <c r="S17" s="111" t="s">
        <v>139</v>
      </c>
      <c r="T17" s="108">
        <v>1090302</v>
      </c>
      <c r="U17" s="108">
        <v>3320</v>
      </c>
      <c r="V17" s="108">
        <v>1</v>
      </c>
      <c r="W17" s="108">
        <v>1</v>
      </c>
      <c r="X17" s="113">
        <v>2018</v>
      </c>
      <c r="Y17" s="113">
        <v>275</v>
      </c>
      <c r="Z17" s="113">
        <v>0</v>
      </c>
      <c r="AA17" s="114" t="s">
        <v>86</v>
      </c>
      <c r="AB17" s="108">
        <v>364</v>
      </c>
      <c r="AC17" s="109" t="s">
        <v>75</v>
      </c>
      <c r="AD17" s="152" t="s">
        <v>92</v>
      </c>
      <c r="AE17" s="152" t="s">
        <v>75</v>
      </c>
      <c r="AF17" s="153">
        <f t="shared" si="1"/>
        <v>7</v>
      </c>
      <c r="AG17" s="154">
        <f t="shared" si="2"/>
        <v>711.47</v>
      </c>
      <c r="AH17" s="155">
        <f t="shared" si="3"/>
        <v>4980.29</v>
      </c>
      <c r="AI17" s="156"/>
    </row>
    <row r="18" spans="1:35" ht="15">
      <c r="A18" s="108">
        <v>2018</v>
      </c>
      <c r="B18" s="108">
        <v>81</v>
      </c>
      <c r="C18" s="109" t="s">
        <v>75</v>
      </c>
      <c r="D18" s="150" t="s">
        <v>140</v>
      </c>
      <c r="E18" s="109" t="s">
        <v>141</v>
      </c>
      <c r="F18" s="111" t="s">
        <v>142</v>
      </c>
      <c r="G18" s="112">
        <v>811.28</v>
      </c>
      <c r="H18" s="112">
        <v>146.3</v>
      </c>
      <c r="I18" s="143" t="s">
        <v>79</v>
      </c>
      <c r="J18" s="112">
        <f t="shared" si="0"/>
        <v>664.98</v>
      </c>
      <c r="K18" s="151" t="s">
        <v>143</v>
      </c>
      <c r="L18" s="108">
        <v>2018</v>
      </c>
      <c r="M18" s="108">
        <v>730</v>
      </c>
      <c r="N18" s="109" t="s">
        <v>144</v>
      </c>
      <c r="O18" s="111" t="s">
        <v>145</v>
      </c>
      <c r="P18" s="109" t="s">
        <v>146</v>
      </c>
      <c r="Q18" s="109" t="s">
        <v>86</v>
      </c>
      <c r="R18" s="108">
        <v>1</v>
      </c>
      <c r="S18" s="111" t="s">
        <v>85</v>
      </c>
      <c r="T18" s="108">
        <v>1010203</v>
      </c>
      <c r="U18" s="108">
        <v>140</v>
      </c>
      <c r="V18" s="108">
        <v>4</v>
      </c>
      <c r="W18" s="108">
        <v>9</v>
      </c>
      <c r="X18" s="113">
        <v>2018</v>
      </c>
      <c r="Y18" s="113">
        <v>33</v>
      </c>
      <c r="Z18" s="113">
        <v>0</v>
      </c>
      <c r="AA18" s="114" t="s">
        <v>86</v>
      </c>
      <c r="AB18" s="108">
        <v>365</v>
      </c>
      <c r="AC18" s="109" t="s">
        <v>75</v>
      </c>
      <c r="AD18" s="152" t="s">
        <v>147</v>
      </c>
      <c r="AE18" s="152" t="s">
        <v>75</v>
      </c>
      <c r="AF18" s="153">
        <f t="shared" si="1"/>
        <v>-46</v>
      </c>
      <c r="AG18" s="154">
        <f t="shared" si="2"/>
        <v>664.98</v>
      </c>
      <c r="AH18" s="155">
        <f t="shared" si="3"/>
        <v>-30589.08</v>
      </c>
      <c r="AI18" s="156"/>
    </row>
    <row r="19" spans="1:35" ht="15">
      <c r="A19" s="108">
        <v>2018</v>
      </c>
      <c r="B19" s="108">
        <v>82</v>
      </c>
      <c r="C19" s="109" t="s">
        <v>75</v>
      </c>
      <c r="D19" s="150" t="s">
        <v>148</v>
      </c>
      <c r="E19" s="109" t="s">
        <v>141</v>
      </c>
      <c r="F19" s="111" t="s">
        <v>149</v>
      </c>
      <c r="G19" s="112">
        <v>146.4</v>
      </c>
      <c r="H19" s="112">
        <v>26.4</v>
      </c>
      <c r="I19" s="143" t="s">
        <v>79</v>
      </c>
      <c r="J19" s="112">
        <f t="shared" si="0"/>
        <v>120</v>
      </c>
      <c r="K19" s="151" t="s">
        <v>150</v>
      </c>
      <c r="L19" s="108">
        <v>2018</v>
      </c>
      <c r="M19" s="108">
        <v>731</v>
      </c>
      <c r="N19" s="109" t="s">
        <v>144</v>
      </c>
      <c r="O19" s="111" t="s">
        <v>145</v>
      </c>
      <c r="P19" s="109" t="s">
        <v>146</v>
      </c>
      <c r="Q19" s="109" t="s">
        <v>86</v>
      </c>
      <c r="R19" s="108">
        <v>1</v>
      </c>
      <c r="S19" s="111" t="s">
        <v>85</v>
      </c>
      <c r="T19" s="108">
        <v>1010203</v>
      </c>
      <c r="U19" s="108">
        <v>140</v>
      </c>
      <c r="V19" s="108">
        <v>4</v>
      </c>
      <c r="W19" s="108">
        <v>9</v>
      </c>
      <c r="X19" s="113">
        <v>2018</v>
      </c>
      <c r="Y19" s="113">
        <v>264</v>
      </c>
      <c r="Z19" s="113">
        <v>0</v>
      </c>
      <c r="AA19" s="114" t="s">
        <v>86</v>
      </c>
      <c r="AB19" s="108">
        <v>366</v>
      </c>
      <c r="AC19" s="109" t="s">
        <v>75</v>
      </c>
      <c r="AD19" s="152" t="s">
        <v>147</v>
      </c>
      <c r="AE19" s="152" t="s">
        <v>75</v>
      </c>
      <c r="AF19" s="153">
        <f t="shared" si="1"/>
        <v>-46</v>
      </c>
      <c r="AG19" s="154">
        <f t="shared" si="2"/>
        <v>120</v>
      </c>
      <c r="AH19" s="155">
        <f t="shared" si="3"/>
        <v>-5520</v>
      </c>
      <c r="AI19" s="156"/>
    </row>
    <row r="20" spans="1:35" ht="15">
      <c r="A20" s="108">
        <v>2018</v>
      </c>
      <c r="B20" s="108">
        <v>83</v>
      </c>
      <c r="C20" s="109" t="s">
        <v>75</v>
      </c>
      <c r="D20" s="150" t="s">
        <v>151</v>
      </c>
      <c r="E20" s="109" t="s">
        <v>99</v>
      </c>
      <c r="F20" s="111" t="s">
        <v>152</v>
      </c>
      <c r="G20" s="112">
        <v>54.14</v>
      </c>
      <c r="H20" s="112">
        <v>0</v>
      </c>
      <c r="I20" s="143" t="s">
        <v>79</v>
      </c>
      <c r="J20" s="112">
        <f t="shared" si="0"/>
        <v>54.14</v>
      </c>
      <c r="K20" s="151" t="s">
        <v>153</v>
      </c>
      <c r="L20" s="108">
        <v>2018</v>
      </c>
      <c r="M20" s="108">
        <v>644</v>
      </c>
      <c r="N20" s="109" t="s">
        <v>154</v>
      </c>
      <c r="O20" s="111" t="s">
        <v>155</v>
      </c>
      <c r="P20" s="109" t="s">
        <v>156</v>
      </c>
      <c r="Q20" s="109" t="s">
        <v>86</v>
      </c>
      <c r="R20" s="108">
        <v>1</v>
      </c>
      <c r="S20" s="111" t="s">
        <v>85</v>
      </c>
      <c r="T20" s="108">
        <v>1010202</v>
      </c>
      <c r="U20" s="108">
        <v>130</v>
      </c>
      <c r="V20" s="108">
        <v>1</v>
      </c>
      <c r="W20" s="108">
        <v>1</v>
      </c>
      <c r="X20" s="113">
        <v>2018</v>
      </c>
      <c r="Y20" s="113">
        <v>345</v>
      </c>
      <c r="Z20" s="113">
        <v>0</v>
      </c>
      <c r="AA20" s="114" t="s">
        <v>86</v>
      </c>
      <c r="AB20" s="108">
        <v>367</v>
      </c>
      <c r="AC20" s="109" t="s">
        <v>75</v>
      </c>
      <c r="AD20" s="152" t="s">
        <v>157</v>
      </c>
      <c r="AE20" s="152" t="s">
        <v>75</v>
      </c>
      <c r="AF20" s="153">
        <f t="shared" si="1"/>
        <v>-56</v>
      </c>
      <c r="AG20" s="154">
        <f t="shared" si="2"/>
        <v>54.14</v>
      </c>
      <c r="AH20" s="155">
        <f t="shared" si="3"/>
        <v>-3031.84</v>
      </c>
      <c r="AI20" s="156"/>
    </row>
    <row r="21" spans="1:35" ht="15">
      <c r="A21" s="108">
        <v>2018</v>
      </c>
      <c r="B21" s="108">
        <v>83</v>
      </c>
      <c r="C21" s="109" t="s">
        <v>75</v>
      </c>
      <c r="D21" s="150" t="s">
        <v>151</v>
      </c>
      <c r="E21" s="109" t="s">
        <v>99</v>
      </c>
      <c r="F21" s="111" t="s">
        <v>152</v>
      </c>
      <c r="G21" s="112">
        <v>73.86</v>
      </c>
      <c r="H21" s="112">
        <v>23.08</v>
      </c>
      <c r="I21" s="143" t="s">
        <v>79</v>
      </c>
      <c r="J21" s="112">
        <f t="shared" si="0"/>
        <v>50.78</v>
      </c>
      <c r="K21" s="151" t="s">
        <v>153</v>
      </c>
      <c r="L21" s="108">
        <v>2018</v>
      </c>
      <c r="M21" s="108">
        <v>644</v>
      </c>
      <c r="N21" s="109" t="s">
        <v>154</v>
      </c>
      <c r="O21" s="111" t="s">
        <v>155</v>
      </c>
      <c r="P21" s="109" t="s">
        <v>156</v>
      </c>
      <c r="Q21" s="109" t="s">
        <v>86</v>
      </c>
      <c r="R21" s="108">
        <v>1</v>
      </c>
      <c r="S21" s="111" t="s">
        <v>85</v>
      </c>
      <c r="T21" s="108">
        <v>1010202</v>
      </c>
      <c r="U21" s="108">
        <v>130</v>
      </c>
      <c r="V21" s="108">
        <v>1</v>
      </c>
      <c r="W21" s="108">
        <v>3</v>
      </c>
      <c r="X21" s="113">
        <v>2018</v>
      </c>
      <c r="Y21" s="113">
        <v>346</v>
      </c>
      <c r="Z21" s="113">
        <v>0</v>
      </c>
      <c r="AA21" s="114" t="s">
        <v>86</v>
      </c>
      <c r="AB21" s="108">
        <v>368</v>
      </c>
      <c r="AC21" s="109" t="s">
        <v>75</v>
      </c>
      <c r="AD21" s="152" t="s">
        <v>157</v>
      </c>
      <c r="AE21" s="152" t="s">
        <v>75</v>
      </c>
      <c r="AF21" s="153">
        <f t="shared" si="1"/>
        <v>-56</v>
      </c>
      <c r="AG21" s="154">
        <f t="shared" si="2"/>
        <v>50.78</v>
      </c>
      <c r="AH21" s="155">
        <f t="shared" si="3"/>
        <v>-2843.6800000000003</v>
      </c>
      <c r="AI21" s="156"/>
    </row>
    <row r="22" spans="1:35" ht="15">
      <c r="A22" s="108">
        <v>2018</v>
      </c>
      <c r="B22" s="108">
        <v>84</v>
      </c>
      <c r="C22" s="109" t="s">
        <v>75</v>
      </c>
      <c r="D22" s="150" t="s">
        <v>158</v>
      </c>
      <c r="E22" s="109" t="s">
        <v>154</v>
      </c>
      <c r="F22" s="111" t="s">
        <v>159</v>
      </c>
      <c r="G22" s="112">
        <v>149.55</v>
      </c>
      <c r="H22" s="112">
        <v>26.97</v>
      </c>
      <c r="I22" s="143" t="s">
        <v>79</v>
      </c>
      <c r="J22" s="112">
        <f t="shared" si="0"/>
        <v>122.58000000000001</v>
      </c>
      <c r="K22" s="151" t="s">
        <v>153</v>
      </c>
      <c r="L22" s="108">
        <v>2018</v>
      </c>
      <c r="M22" s="108">
        <v>653</v>
      </c>
      <c r="N22" s="109" t="s">
        <v>102</v>
      </c>
      <c r="O22" s="111" t="s">
        <v>155</v>
      </c>
      <c r="P22" s="109" t="s">
        <v>156</v>
      </c>
      <c r="Q22" s="109" t="s">
        <v>86</v>
      </c>
      <c r="R22" s="108">
        <v>1</v>
      </c>
      <c r="S22" s="111" t="s">
        <v>85</v>
      </c>
      <c r="T22" s="108">
        <v>1010202</v>
      </c>
      <c r="U22" s="108">
        <v>130</v>
      </c>
      <c r="V22" s="108">
        <v>1</v>
      </c>
      <c r="W22" s="108">
        <v>3</v>
      </c>
      <c r="X22" s="113">
        <v>2018</v>
      </c>
      <c r="Y22" s="113">
        <v>346</v>
      </c>
      <c r="Z22" s="113">
        <v>0</v>
      </c>
      <c r="AA22" s="114" t="s">
        <v>86</v>
      </c>
      <c r="AB22" s="108">
        <v>369</v>
      </c>
      <c r="AC22" s="109" t="s">
        <v>75</v>
      </c>
      <c r="AD22" s="152" t="s">
        <v>157</v>
      </c>
      <c r="AE22" s="152" t="s">
        <v>75</v>
      </c>
      <c r="AF22" s="153">
        <f t="shared" si="1"/>
        <v>-56</v>
      </c>
      <c r="AG22" s="154">
        <f t="shared" si="2"/>
        <v>122.58000000000001</v>
      </c>
      <c r="AH22" s="155">
        <f t="shared" si="3"/>
        <v>-6864.4800000000005</v>
      </c>
      <c r="AI22" s="156"/>
    </row>
    <row r="23" spans="1:35" ht="15">
      <c r="A23" s="108">
        <v>2018</v>
      </c>
      <c r="B23" s="108">
        <v>85</v>
      </c>
      <c r="C23" s="109" t="s">
        <v>75</v>
      </c>
      <c r="D23" s="150" t="s">
        <v>160</v>
      </c>
      <c r="E23" s="109" t="s">
        <v>161</v>
      </c>
      <c r="F23" s="111" t="s">
        <v>162</v>
      </c>
      <c r="G23" s="112">
        <v>176.6</v>
      </c>
      <c r="H23" s="112">
        <v>31.85</v>
      </c>
      <c r="I23" s="143" t="s">
        <v>79</v>
      </c>
      <c r="J23" s="112">
        <f t="shared" si="0"/>
        <v>144.75</v>
      </c>
      <c r="K23" s="151" t="s">
        <v>153</v>
      </c>
      <c r="L23" s="108">
        <v>2018</v>
      </c>
      <c r="M23" s="108">
        <v>675</v>
      </c>
      <c r="N23" s="109" t="s">
        <v>163</v>
      </c>
      <c r="O23" s="111" t="s">
        <v>155</v>
      </c>
      <c r="P23" s="109" t="s">
        <v>156</v>
      </c>
      <c r="Q23" s="109" t="s">
        <v>86</v>
      </c>
      <c r="R23" s="108">
        <v>1</v>
      </c>
      <c r="S23" s="111" t="s">
        <v>85</v>
      </c>
      <c r="T23" s="108">
        <v>1010202</v>
      </c>
      <c r="U23" s="108">
        <v>130</v>
      </c>
      <c r="V23" s="108">
        <v>1</v>
      </c>
      <c r="W23" s="108">
        <v>3</v>
      </c>
      <c r="X23" s="113">
        <v>2018</v>
      </c>
      <c r="Y23" s="113">
        <v>346</v>
      </c>
      <c r="Z23" s="113">
        <v>0</v>
      </c>
      <c r="AA23" s="114" t="s">
        <v>86</v>
      </c>
      <c r="AB23" s="108">
        <v>370</v>
      </c>
      <c r="AC23" s="109" t="s">
        <v>75</v>
      </c>
      <c r="AD23" s="152" t="s">
        <v>157</v>
      </c>
      <c r="AE23" s="152" t="s">
        <v>75</v>
      </c>
      <c r="AF23" s="153">
        <f t="shared" si="1"/>
        <v>-56</v>
      </c>
      <c r="AG23" s="154">
        <f t="shared" si="2"/>
        <v>144.75</v>
      </c>
      <c r="AH23" s="155">
        <f t="shared" si="3"/>
        <v>-8106</v>
      </c>
      <c r="AI23" s="156"/>
    </row>
    <row r="24" spans="1:35" ht="15">
      <c r="A24" s="108">
        <v>2018</v>
      </c>
      <c r="B24" s="108">
        <v>86</v>
      </c>
      <c r="C24" s="109" t="s">
        <v>164</v>
      </c>
      <c r="D24" s="150" t="s">
        <v>165</v>
      </c>
      <c r="E24" s="109" t="s">
        <v>81</v>
      </c>
      <c r="F24" s="111" t="s">
        <v>166</v>
      </c>
      <c r="G24" s="112">
        <v>108.76</v>
      </c>
      <c r="H24" s="112">
        <v>19.61</v>
      </c>
      <c r="I24" s="143" t="s">
        <v>79</v>
      </c>
      <c r="J24" s="112">
        <f t="shared" si="0"/>
        <v>89.15</v>
      </c>
      <c r="K24" s="151" t="s">
        <v>86</v>
      </c>
      <c r="L24" s="108">
        <v>2018</v>
      </c>
      <c r="M24" s="108">
        <v>741</v>
      </c>
      <c r="N24" s="109" t="s">
        <v>75</v>
      </c>
      <c r="O24" s="111" t="s">
        <v>167</v>
      </c>
      <c r="P24" s="109" t="s">
        <v>168</v>
      </c>
      <c r="Q24" s="109" t="s">
        <v>86</v>
      </c>
      <c r="R24" s="108">
        <v>1</v>
      </c>
      <c r="S24" s="111" t="s">
        <v>85</v>
      </c>
      <c r="T24" s="108">
        <v>1010203</v>
      </c>
      <c r="U24" s="108">
        <v>140</v>
      </c>
      <c r="V24" s="108">
        <v>4</v>
      </c>
      <c r="W24" s="108">
        <v>5</v>
      </c>
      <c r="X24" s="113">
        <v>2018</v>
      </c>
      <c r="Y24" s="113">
        <v>348</v>
      </c>
      <c r="Z24" s="113">
        <v>0</v>
      </c>
      <c r="AA24" s="114" t="s">
        <v>86</v>
      </c>
      <c r="AB24" s="108">
        <v>373</v>
      </c>
      <c r="AC24" s="109" t="s">
        <v>164</v>
      </c>
      <c r="AD24" s="152" t="s">
        <v>169</v>
      </c>
      <c r="AE24" s="152" t="s">
        <v>164</v>
      </c>
      <c r="AF24" s="153">
        <f t="shared" si="1"/>
        <v>-29</v>
      </c>
      <c r="AG24" s="154">
        <f t="shared" si="2"/>
        <v>89.15</v>
      </c>
      <c r="AH24" s="155">
        <f t="shared" si="3"/>
        <v>-2585.3500000000004</v>
      </c>
      <c r="AI24" s="156"/>
    </row>
    <row r="25" spans="1:35" ht="15">
      <c r="A25" s="108">
        <v>2018</v>
      </c>
      <c r="B25" s="108">
        <v>87</v>
      </c>
      <c r="C25" s="109" t="s">
        <v>164</v>
      </c>
      <c r="D25" s="150" t="s">
        <v>170</v>
      </c>
      <c r="E25" s="109" t="s">
        <v>171</v>
      </c>
      <c r="F25" s="111" t="s">
        <v>172</v>
      </c>
      <c r="G25" s="112">
        <v>664.56</v>
      </c>
      <c r="H25" s="112">
        <v>25.56</v>
      </c>
      <c r="I25" s="143" t="s">
        <v>79</v>
      </c>
      <c r="J25" s="112">
        <f t="shared" si="0"/>
        <v>639</v>
      </c>
      <c r="K25" s="151" t="s">
        <v>173</v>
      </c>
      <c r="L25" s="108">
        <v>2018</v>
      </c>
      <c r="M25" s="108">
        <v>688</v>
      </c>
      <c r="N25" s="109" t="s">
        <v>174</v>
      </c>
      <c r="O25" s="111" t="s">
        <v>175</v>
      </c>
      <c r="P25" s="109" t="s">
        <v>176</v>
      </c>
      <c r="Q25" s="109" t="s">
        <v>177</v>
      </c>
      <c r="R25" s="108">
        <v>4</v>
      </c>
      <c r="S25" s="111" t="s">
        <v>178</v>
      </c>
      <c r="T25" s="108">
        <v>1010203</v>
      </c>
      <c r="U25" s="108">
        <v>140</v>
      </c>
      <c r="V25" s="108">
        <v>6</v>
      </c>
      <c r="W25" s="108">
        <v>1</v>
      </c>
      <c r="X25" s="113">
        <v>2018</v>
      </c>
      <c r="Y25" s="113">
        <v>332</v>
      </c>
      <c r="Z25" s="113">
        <v>0</v>
      </c>
      <c r="AA25" s="114" t="s">
        <v>86</v>
      </c>
      <c r="AB25" s="108">
        <v>371</v>
      </c>
      <c r="AC25" s="109" t="s">
        <v>164</v>
      </c>
      <c r="AD25" s="152" t="s">
        <v>179</v>
      </c>
      <c r="AE25" s="152" t="s">
        <v>164</v>
      </c>
      <c r="AF25" s="153">
        <f t="shared" si="1"/>
        <v>-17</v>
      </c>
      <c r="AG25" s="154">
        <f t="shared" si="2"/>
        <v>639</v>
      </c>
      <c r="AH25" s="155">
        <f t="shared" si="3"/>
        <v>-10863</v>
      </c>
      <c r="AI25" s="156"/>
    </row>
    <row r="26" spans="1:35" ht="15">
      <c r="A26" s="108">
        <v>2018</v>
      </c>
      <c r="B26" s="108">
        <v>88</v>
      </c>
      <c r="C26" s="109" t="s">
        <v>164</v>
      </c>
      <c r="D26" s="150" t="s">
        <v>180</v>
      </c>
      <c r="E26" s="109" t="s">
        <v>141</v>
      </c>
      <c r="F26" s="111" t="s">
        <v>181</v>
      </c>
      <c r="G26" s="112">
        <v>164.03</v>
      </c>
      <c r="H26" s="112">
        <v>29.58</v>
      </c>
      <c r="I26" s="143" t="s">
        <v>79</v>
      </c>
      <c r="J26" s="112">
        <f t="shared" si="0"/>
        <v>134.45</v>
      </c>
      <c r="K26" s="151" t="s">
        <v>182</v>
      </c>
      <c r="L26" s="108">
        <v>2018</v>
      </c>
      <c r="M26" s="108">
        <v>711</v>
      </c>
      <c r="N26" s="109" t="s">
        <v>81</v>
      </c>
      <c r="O26" s="111" t="s">
        <v>183</v>
      </c>
      <c r="P26" s="109" t="s">
        <v>184</v>
      </c>
      <c r="Q26" s="109" t="s">
        <v>86</v>
      </c>
      <c r="R26" s="108">
        <v>2</v>
      </c>
      <c r="S26" s="111" t="s">
        <v>96</v>
      </c>
      <c r="T26" s="108">
        <v>1010602</v>
      </c>
      <c r="U26" s="108">
        <v>570</v>
      </c>
      <c r="V26" s="108">
        <v>2</v>
      </c>
      <c r="W26" s="108">
        <v>1</v>
      </c>
      <c r="X26" s="113">
        <v>2018</v>
      </c>
      <c r="Y26" s="113">
        <v>347</v>
      </c>
      <c r="Z26" s="113">
        <v>0</v>
      </c>
      <c r="AA26" s="114" t="s">
        <v>86</v>
      </c>
      <c r="AB26" s="108">
        <v>372</v>
      </c>
      <c r="AC26" s="109" t="s">
        <v>164</v>
      </c>
      <c r="AD26" s="152" t="s">
        <v>203</v>
      </c>
      <c r="AE26" s="152" t="s">
        <v>164</v>
      </c>
      <c r="AF26" s="153">
        <f t="shared" si="1"/>
        <v>-13</v>
      </c>
      <c r="AG26" s="154">
        <f t="shared" si="2"/>
        <v>134.45</v>
      </c>
      <c r="AH26" s="155">
        <f t="shared" si="3"/>
        <v>-1747.85</v>
      </c>
      <c r="AI26" s="156"/>
    </row>
    <row r="27" spans="1:35" ht="15">
      <c r="A27" s="108">
        <v>2018</v>
      </c>
      <c r="B27" s="108">
        <v>89</v>
      </c>
      <c r="C27" s="109" t="s">
        <v>164</v>
      </c>
      <c r="D27" s="150" t="s">
        <v>185</v>
      </c>
      <c r="E27" s="109" t="s">
        <v>81</v>
      </c>
      <c r="F27" s="111" t="s">
        <v>186</v>
      </c>
      <c r="G27" s="112">
        <v>1274.9</v>
      </c>
      <c r="H27" s="112">
        <v>229.9</v>
      </c>
      <c r="I27" s="143" t="s">
        <v>79</v>
      </c>
      <c r="J27" s="112">
        <f t="shared" si="0"/>
        <v>1045</v>
      </c>
      <c r="K27" s="151" t="s">
        <v>187</v>
      </c>
      <c r="L27" s="108">
        <v>2018</v>
      </c>
      <c r="M27" s="108">
        <v>740</v>
      </c>
      <c r="N27" s="109" t="s">
        <v>75</v>
      </c>
      <c r="O27" s="111" t="s">
        <v>188</v>
      </c>
      <c r="P27" s="109" t="s">
        <v>189</v>
      </c>
      <c r="Q27" s="109" t="s">
        <v>86</v>
      </c>
      <c r="R27" s="108">
        <v>1</v>
      </c>
      <c r="S27" s="111" t="s">
        <v>85</v>
      </c>
      <c r="T27" s="108">
        <v>1010203</v>
      </c>
      <c r="U27" s="108">
        <v>140</v>
      </c>
      <c r="V27" s="108">
        <v>4</v>
      </c>
      <c r="W27" s="108">
        <v>8</v>
      </c>
      <c r="X27" s="113">
        <v>2018</v>
      </c>
      <c r="Y27" s="113">
        <v>340</v>
      </c>
      <c r="Z27" s="113">
        <v>0</v>
      </c>
      <c r="AA27" s="114" t="s">
        <v>86</v>
      </c>
      <c r="AB27" s="108">
        <v>421</v>
      </c>
      <c r="AC27" s="109" t="s">
        <v>190</v>
      </c>
      <c r="AD27" s="152" t="s">
        <v>191</v>
      </c>
      <c r="AE27" s="152" t="s">
        <v>190</v>
      </c>
      <c r="AF27" s="153">
        <f t="shared" si="1"/>
        <v>-3</v>
      </c>
      <c r="AG27" s="154">
        <f t="shared" si="2"/>
        <v>1045</v>
      </c>
      <c r="AH27" s="155">
        <f t="shared" si="3"/>
        <v>-3135</v>
      </c>
      <c r="AI27" s="156"/>
    </row>
    <row r="28" spans="1:35" ht="15">
      <c r="A28" s="108">
        <v>2018</v>
      </c>
      <c r="B28" s="108">
        <v>90</v>
      </c>
      <c r="C28" s="109" t="s">
        <v>179</v>
      </c>
      <c r="D28" s="150" t="s">
        <v>192</v>
      </c>
      <c r="E28" s="109" t="s">
        <v>193</v>
      </c>
      <c r="F28" s="111" t="s">
        <v>194</v>
      </c>
      <c r="G28" s="112">
        <v>1403</v>
      </c>
      <c r="H28" s="112">
        <v>253</v>
      </c>
      <c r="I28" s="143" t="s">
        <v>79</v>
      </c>
      <c r="J28" s="112">
        <f t="shared" si="0"/>
        <v>1150</v>
      </c>
      <c r="K28" s="151" t="s">
        <v>195</v>
      </c>
      <c r="L28" s="108">
        <v>2018</v>
      </c>
      <c r="M28" s="108">
        <v>808</v>
      </c>
      <c r="N28" s="109" t="s">
        <v>196</v>
      </c>
      <c r="O28" s="111" t="s">
        <v>197</v>
      </c>
      <c r="P28" s="109" t="s">
        <v>198</v>
      </c>
      <c r="Q28" s="109" t="s">
        <v>198</v>
      </c>
      <c r="R28" s="108">
        <v>2</v>
      </c>
      <c r="S28" s="111" t="s">
        <v>96</v>
      </c>
      <c r="T28" s="108">
        <v>1010503</v>
      </c>
      <c r="U28" s="108">
        <v>470</v>
      </c>
      <c r="V28" s="108">
        <v>1</v>
      </c>
      <c r="W28" s="108">
        <v>1</v>
      </c>
      <c r="X28" s="113">
        <v>2018</v>
      </c>
      <c r="Y28" s="113">
        <v>152</v>
      </c>
      <c r="Z28" s="113">
        <v>0</v>
      </c>
      <c r="AA28" s="114" t="s">
        <v>86</v>
      </c>
      <c r="AB28" s="108">
        <v>423</v>
      </c>
      <c r="AC28" s="109" t="s">
        <v>111</v>
      </c>
      <c r="AD28" s="152" t="s">
        <v>199</v>
      </c>
      <c r="AE28" s="152" t="s">
        <v>111</v>
      </c>
      <c r="AF28" s="153">
        <f t="shared" si="1"/>
        <v>-24</v>
      </c>
      <c r="AG28" s="154">
        <f t="shared" si="2"/>
        <v>1150</v>
      </c>
      <c r="AH28" s="155">
        <f t="shared" si="3"/>
        <v>-27600</v>
      </c>
      <c r="AI28" s="156"/>
    </row>
    <row r="29" spans="1:35" ht="15">
      <c r="A29" s="108">
        <v>2018</v>
      </c>
      <c r="B29" s="108">
        <v>91</v>
      </c>
      <c r="C29" s="109" t="s">
        <v>179</v>
      </c>
      <c r="D29" s="150" t="s">
        <v>200</v>
      </c>
      <c r="E29" s="109" t="s">
        <v>87</v>
      </c>
      <c r="F29" s="111" t="s">
        <v>201</v>
      </c>
      <c r="G29" s="112">
        <v>73.3</v>
      </c>
      <c r="H29" s="112">
        <v>13.22</v>
      </c>
      <c r="I29" s="143" t="s">
        <v>79</v>
      </c>
      <c r="J29" s="112">
        <f t="shared" si="0"/>
        <v>60.08</v>
      </c>
      <c r="K29" s="151" t="s">
        <v>202</v>
      </c>
      <c r="L29" s="108">
        <v>2018</v>
      </c>
      <c r="M29" s="108">
        <v>797</v>
      </c>
      <c r="N29" s="109" t="s">
        <v>203</v>
      </c>
      <c r="O29" s="111" t="s">
        <v>204</v>
      </c>
      <c r="P29" s="109" t="s">
        <v>205</v>
      </c>
      <c r="Q29" s="109" t="s">
        <v>205</v>
      </c>
      <c r="R29" s="108">
        <v>2</v>
      </c>
      <c r="S29" s="111" t="s">
        <v>96</v>
      </c>
      <c r="T29" s="108">
        <v>1010202</v>
      </c>
      <c r="U29" s="108">
        <v>130</v>
      </c>
      <c r="V29" s="108">
        <v>1</v>
      </c>
      <c r="W29" s="108">
        <v>6</v>
      </c>
      <c r="X29" s="113">
        <v>2018</v>
      </c>
      <c r="Y29" s="113">
        <v>394</v>
      </c>
      <c r="Z29" s="113">
        <v>0</v>
      </c>
      <c r="AA29" s="114" t="s">
        <v>86</v>
      </c>
      <c r="AB29" s="108">
        <v>422</v>
      </c>
      <c r="AC29" s="109" t="s">
        <v>111</v>
      </c>
      <c r="AD29" s="152" t="s">
        <v>206</v>
      </c>
      <c r="AE29" s="152" t="s">
        <v>111</v>
      </c>
      <c r="AF29" s="153">
        <f t="shared" si="1"/>
        <v>-18</v>
      </c>
      <c r="AG29" s="154">
        <f t="shared" si="2"/>
        <v>60.08</v>
      </c>
      <c r="AH29" s="155">
        <f t="shared" si="3"/>
        <v>-1081.44</v>
      </c>
      <c r="AI29" s="156"/>
    </row>
    <row r="30" spans="1:35" ht="15">
      <c r="A30" s="108">
        <v>2018</v>
      </c>
      <c r="B30" s="108">
        <v>92</v>
      </c>
      <c r="C30" s="109" t="s">
        <v>179</v>
      </c>
      <c r="D30" s="150" t="s">
        <v>207</v>
      </c>
      <c r="E30" s="109" t="s">
        <v>203</v>
      </c>
      <c r="F30" s="111" t="s">
        <v>208</v>
      </c>
      <c r="G30" s="112">
        <v>133.81</v>
      </c>
      <c r="H30" s="112">
        <v>24.13</v>
      </c>
      <c r="I30" s="143" t="s">
        <v>79</v>
      </c>
      <c r="J30" s="112">
        <f t="shared" si="0"/>
        <v>109.68</v>
      </c>
      <c r="K30" s="151" t="s">
        <v>209</v>
      </c>
      <c r="L30" s="108">
        <v>2018</v>
      </c>
      <c r="M30" s="108">
        <v>798</v>
      </c>
      <c r="N30" s="109" t="s">
        <v>193</v>
      </c>
      <c r="O30" s="111" t="s">
        <v>210</v>
      </c>
      <c r="P30" s="109" t="s">
        <v>211</v>
      </c>
      <c r="Q30" s="109" t="s">
        <v>86</v>
      </c>
      <c r="R30" s="108">
        <v>2</v>
      </c>
      <c r="S30" s="111" t="s">
        <v>96</v>
      </c>
      <c r="T30" s="108">
        <v>1010202</v>
      </c>
      <c r="U30" s="108">
        <v>130</v>
      </c>
      <c r="V30" s="108">
        <v>1</v>
      </c>
      <c r="W30" s="108">
        <v>1</v>
      </c>
      <c r="X30" s="113">
        <v>2018</v>
      </c>
      <c r="Y30" s="113">
        <v>395</v>
      </c>
      <c r="Z30" s="113">
        <v>0</v>
      </c>
      <c r="AA30" s="114" t="s">
        <v>86</v>
      </c>
      <c r="AB30" s="108">
        <v>419</v>
      </c>
      <c r="AC30" s="109" t="s">
        <v>190</v>
      </c>
      <c r="AD30" s="152" t="s">
        <v>212</v>
      </c>
      <c r="AE30" s="152" t="s">
        <v>190</v>
      </c>
      <c r="AF30" s="153">
        <f t="shared" si="1"/>
        <v>-13</v>
      </c>
      <c r="AG30" s="154">
        <f t="shared" si="2"/>
        <v>109.68</v>
      </c>
      <c r="AH30" s="155">
        <f t="shared" si="3"/>
        <v>-1425.8400000000001</v>
      </c>
      <c r="AI30" s="156"/>
    </row>
    <row r="31" spans="1:35" ht="120">
      <c r="A31" s="108">
        <v>2018</v>
      </c>
      <c r="B31" s="108">
        <v>93</v>
      </c>
      <c r="C31" s="109" t="s">
        <v>179</v>
      </c>
      <c r="D31" s="150" t="s">
        <v>213</v>
      </c>
      <c r="E31" s="109" t="s">
        <v>214</v>
      </c>
      <c r="F31" s="157" t="s">
        <v>215</v>
      </c>
      <c r="G31" s="112">
        <v>2140.37</v>
      </c>
      <c r="H31" s="112">
        <v>385.97</v>
      </c>
      <c r="I31" s="143" t="s">
        <v>79</v>
      </c>
      <c r="J31" s="112">
        <f t="shared" si="0"/>
        <v>1754.3999999999999</v>
      </c>
      <c r="K31" s="151" t="s">
        <v>216</v>
      </c>
      <c r="L31" s="108">
        <v>2018</v>
      </c>
      <c r="M31" s="108">
        <v>807</v>
      </c>
      <c r="N31" s="109" t="s">
        <v>196</v>
      </c>
      <c r="O31" s="111" t="s">
        <v>217</v>
      </c>
      <c r="P31" s="109" t="s">
        <v>218</v>
      </c>
      <c r="Q31" s="109" t="s">
        <v>219</v>
      </c>
      <c r="R31" s="108">
        <v>2</v>
      </c>
      <c r="S31" s="111" t="s">
        <v>96</v>
      </c>
      <c r="T31" s="108">
        <v>2090107</v>
      </c>
      <c r="U31" s="108">
        <v>8590</v>
      </c>
      <c r="V31" s="108">
        <v>2</v>
      </c>
      <c r="W31" s="108">
        <v>1</v>
      </c>
      <c r="X31" s="113">
        <v>2018</v>
      </c>
      <c r="Y31" s="113">
        <v>209</v>
      </c>
      <c r="Z31" s="113">
        <v>0</v>
      </c>
      <c r="AA31" s="114" t="s">
        <v>86</v>
      </c>
      <c r="AB31" s="108">
        <v>425</v>
      </c>
      <c r="AC31" s="109" t="s">
        <v>111</v>
      </c>
      <c r="AD31" s="152" t="s">
        <v>199</v>
      </c>
      <c r="AE31" s="152" t="s">
        <v>111</v>
      </c>
      <c r="AF31" s="153">
        <f t="shared" si="1"/>
        <v>-24</v>
      </c>
      <c r="AG31" s="154">
        <f t="shared" si="2"/>
        <v>1754.3999999999999</v>
      </c>
      <c r="AH31" s="155">
        <f t="shared" si="3"/>
        <v>-42105.6</v>
      </c>
      <c r="AI31" s="156"/>
    </row>
    <row r="32" spans="1:35" ht="60">
      <c r="A32" s="108">
        <v>2018</v>
      </c>
      <c r="B32" s="108">
        <v>94</v>
      </c>
      <c r="C32" s="109" t="s">
        <v>220</v>
      </c>
      <c r="D32" s="150" t="s">
        <v>221</v>
      </c>
      <c r="E32" s="109" t="s">
        <v>147</v>
      </c>
      <c r="F32" s="157" t="s">
        <v>222</v>
      </c>
      <c r="G32" s="112">
        <v>854</v>
      </c>
      <c r="H32" s="112">
        <v>154</v>
      </c>
      <c r="I32" s="143" t="s">
        <v>79</v>
      </c>
      <c r="J32" s="112">
        <f t="shared" si="0"/>
        <v>700</v>
      </c>
      <c r="K32" s="151" t="s">
        <v>223</v>
      </c>
      <c r="L32" s="108">
        <v>2018</v>
      </c>
      <c r="M32" s="108">
        <v>870</v>
      </c>
      <c r="N32" s="109" t="s">
        <v>224</v>
      </c>
      <c r="O32" s="111" t="s">
        <v>225</v>
      </c>
      <c r="P32" s="109" t="s">
        <v>226</v>
      </c>
      <c r="Q32" s="109" t="s">
        <v>226</v>
      </c>
      <c r="R32" s="108">
        <v>2</v>
      </c>
      <c r="S32" s="111" t="s">
        <v>96</v>
      </c>
      <c r="T32" s="108">
        <v>1010503</v>
      </c>
      <c r="U32" s="108">
        <v>470</v>
      </c>
      <c r="V32" s="108">
        <v>2</v>
      </c>
      <c r="W32" s="108">
        <v>1</v>
      </c>
      <c r="X32" s="113">
        <v>2018</v>
      </c>
      <c r="Y32" s="113">
        <v>393</v>
      </c>
      <c r="Z32" s="113">
        <v>0</v>
      </c>
      <c r="AA32" s="114" t="s">
        <v>86</v>
      </c>
      <c r="AB32" s="108">
        <v>510</v>
      </c>
      <c r="AC32" s="109" t="s">
        <v>227</v>
      </c>
      <c r="AD32" s="152" t="s">
        <v>228</v>
      </c>
      <c r="AE32" s="152" t="s">
        <v>227</v>
      </c>
      <c r="AF32" s="153">
        <f t="shared" si="1"/>
        <v>-40</v>
      </c>
      <c r="AG32" s="154">
        <f t="shared" si="2"/>
        <v>700</v>
      </c>
      <c r="AH32" s="155">
        <f t="shared" si="3"/>
        <v>-28000</v>
      </c>
      <c r="AI32" s="156"/>
    </row>
    <row r="33" spans="1:35" ht="60">
      <c r="A33" s="108">
        <v>2018</v>
      </c>
      <c r="B33" s="108">
        <v>95</v>
      </c>
      <c r="C33" s="109" t="s">
        <v>220</v>
      </c>
      <c r="D33" s="150" t="s">
        <v>229</v>
      </c>
      <c r="E33" s="109" t="s">
        <v>147</v>
      </c>
      <c r="F33" s="157" t="s">
        <v>230</v>
      </c>
      <c r="G33" s="112">
        <v>854</v>
      </c>
      <c r="H33" s="112">
        <v>154</v>
      </c>
      <c r="I33" s="143" t="s">
        <v>79</v>
      </c>
      <c r="J33" s="112">
        <f t="shared" si="0"/>
        <v>700</v>
      </c>
      <c r="K33" s="151" t="s">
        <v>231</v>
      </c>
      <c r="L33" s="108">
        <v>2018</v>
      </c>
      <c r="M33" s="108">
        <v>871</v>
      </c>
      <c r="N33" s="109" t="s">
        <v>224</v>
      </c>
      <c r="O33" s="111" t="s">
        <v>225</v>
      </c>
      <c r="P33" s="109" t="s">
        <v>226</v>
      </c>
      <c r="Q33" s="109" t="s">
        <v>226</v>
      </c>
      <c r="R33" s="108">
        <v>2</v>
      </c>
      <c r="S33" s="111" t="s">
        <v>96</v>
      </c>
      <c r="T33" s="108">
        <v>1010503</v>
      </c>
      <c r="U33" s="108">
        <v>470</v>
      </c>
      <c r="V33" s="108">
        <v>2</v>
      </c>
      <c r="W33" s="108">
        <v>1</v>
      </c>
      <c r="X33" s="113">
        <v>2018</v>
      </c>
      <c r="Y33" s="113">
        <v>435</v>
      </c>
      <c r="Z33" s="113">
        <v>0</v>
      </c>
      <c r="AA33" s="114" t="s">
        <v>86</v>
      </c>
      <c r="AB33" s="108">
        <v>511</v>
      </c>
      <c r="AC33" s="109" t="s">
        <v>227</v>
      </c>
      <c r="AD33" s="152" t="s">
        <v>228</v>
      </c>
      <c r="AE33" s="152" t="s">
        <v>227</v>
      </c>
      <c r="AF33" s="153">
        <f t="shared" si="1"/>
        <v>-40</v>
      </c>
      <c r="AG33" s="154">
        <f t="shared" si="2"/>
        <v>700</v>
      </c>
      <c r="AH33" s="155">
        <f t="shared" si="3"/>
        <v>-28000</v>
      </c>
      <c r="AI33" s="156"/>
    </row>
    <row r="34" spans="1:35" ht="60">
      <c r="A34" s="108">
        <v>2018</v>
      </c>
      <c r="B34" s="108">
        <v>96</v>
      </c>
      <c r="C34" s="109" t="s">
        <v>220</v>
      </c>
      <c r="D34" s="150" t="s">
        <v>232</v>
      </c>
      <c r="E34" s="109" t="s">
        <v>147</v>
      </c>
      <c r="F34" s="157" t="s">
        <v>233</v>
      </c>
      <c r="G34" s="112">
        <v>338</v>
      </c>
      <c r="H34" s="112">
        <v>154</v>
      </c>
      <c r="I34" s="143" t="s">
        <v>79</v>
      </c>
      <c r="J34" s="112">
        <f t="shared" si="0"/>
        <v>184</v>
      </c>
      <c r="K34" s="151" t="s">
        <v>234</v>
      </c>
      <c r="L34" s="108">
        <v>2018</v>
      </c>
      <c r="M34" s="108">
        <v>872</v>
      </c>
      <c r="N34" s="109" t="s">
        <v>224</v>
      </c>
      <c r="O34" s="111" t="s">
        <v>225</v>
      </c>
      <c r="P34" s="109" t="s">
        <v>226</v>
      </c>
      <c r="Q34" s="109" t="s">
        <v>226</v>
      </c>
      <c r="R34" s="108">
        <v>2</v>
      </c>
      <c r="S34" s="111" t="s">
        <v>96</v>
      </c>
      <c r="T34" s="108">
        <v>1010503</v>
      </c>
      <c r="U34" s="108">
        <v>470</v>
      </c>
      <c r="V34" s="108">
        <v>2</v>
      </c>
      <c r="W34" s="108">
        <v>1</v>
      </c>
      <c r="X34" s="113">
        <v>2018</v>
      </c>
      <c r="Y34" s="113">
        <v>437</v>
      </c>
      <c r="Z34" s="113">
        <v>0</v>
      </c>
      <c r="AA34" s="114" t="s">
        <v>86</v>
      </c>
      <c r="AB34" s="108">
        <v>513</v>
      </c>
      <c r="AC34" s="109" t="s">
        <v>227</v>
      </c>
      <c r="AD34" s="152" t="s">
        <v>228</v>
      </c>
      <c r="AE34" s="152" t="s">
        <v>227</v>
      </c>
      <c r="AF34" s="153">
        <f t="shared" si="1"/>
        <v>-40</v>
      </c>
      <c r="AG34" s="154">
        <f t="shared" si="2"/>
        <v>184</v>
      </c>
      <c r="AH34" s="155">
        <f t="shared" si="3"/>
        <v>-7360</v>
      </c>
      <c r="AI34" s="156"/>
    </row>
    <row r="35" spans="1:35" ht="60">
      <c r="A35" s="108">
        <v>2018</v>
      </c>
      <c r="B35" s="108">
        <v>96</v>
      </c>
      <c r="C35" s="109" t="s">
        <v>220</v>
      </c>
      <c r="D35" s="150" t="s">
        <v>232</v>
      </c>
      <c r="E35" s="109" t="s">
        <v>147</v>
      </c>
      <c r="F35" s="157" t="s">
        <v>233</v>
      </c>
      <c r="G35" s="112">
        <v>516</v>
      </c>
      <c r="H35" s="112">
        <v>0</v>
      </c>
      <c r="I35" s="143" t="s">
        <v>79</v>
      </c>
      <c r="J35" s="112">
        <f t="shared" si="0"/>
        <v>516</v>
      </c>
      <c r="K35" s="151" t="s">
        <v>234</v>
      </c>
      <c r="L35" s="108">
        <v>2018</v>
      </c>
      <c r="M35" s="108">
        <v>872</v>
      </c>
      <c r="N35" s="109" t="s">
        <v>224</v>
      </c>
      <c r="O35" s="111" t="s">
        <v>225</v>
      </c>
      <c r="P35" s="109" t="s">
        <v>226</v>
      </c>
      <c r="Q35" s="109" t="s">
        <v>226</v>
      </c>
      <c r="R35" s="108">
        <v>2</v>
      </c>
      <c r="S35" s="111" t="s">
        <v>96</v>
      </c>
      <c r="T35" s="108">
        <v>1010503</v>
      </c>
      <c r="U35" s="108">
        <v>470</v>
      </c>
      <c r="V35" s="108">
        <v>1</v>
      </c>
      <c r="W35" s="108">
        <v>1</v>
      </c>
      <c r="X35" s="113">
        <v>2018</v>
      </c>
      <c r="Y35" s="113">
        <v>438</v>
      </c>
      <c r="Z35" s="113">
        <v>0</v>
      </c>
      <c r="AA35" s="114" t="s">
        <v>86</v>
      </c>
      <c r="AB35" s="108">
        <v>512</v>
      </c>
      <c r="AC35" s="109" t="s">
        <v>227</v>
      </c>
      <c r="AD35" s="152" t="s">
        <v>228</v>
      </c>
      <c r="AE35" s="152" t="s">
        <v>227</v>
      </c>
      <c r="AF35" s="153">
        <f t="shared" si="1"/>
        <v>-40</v>
      </c>
      <c r="AG35" s="154">
        <f t="shared" si="2"/>
        <v>516</v>
      </c>
      <c r="AH35" s="155">
        <f t="shared" si="3"/>
        <v>-20640</v>
      </c>
      <c r="AI35" s="156"/>
    </row>
    <row r="36" spans="1:35" ht="84">
      <c r="A36" s="108">
        <v>2018</v>
      </c>
      <c r="B36" s="108">
        <v>97</v>
      </c>
      <c r="C36" s="109" t="s">
        <v>157</v>
      </c>
      <c r="D36" s="150" t="s">
        <v>235</v>
      </c>
      <c r="E36" s="109" t="s">
        <v>236</v>
      </c>
      <c r="F36" s="157" t="s">
        <v>237</v>
      </c>
      <c r="G36" s="112">
        <v>272.04</v>
      </c>
      <c r="H36" s="112">
        <v>49.06</v>
      </c>
      <c r="I36" s="143" t="s">
        <v>79</v>
      </c>
      <c r="J36" s="112">
        <f t="shared" si="0"/>
        <v>222.98000000000002</v>
      </c>
      <c r="K36" s="151" t="s">
        <v>86</v>
      </c>
      <c r="L36" s="108">
        <v>2018</v>
      </c>
      <c r="M36" s="108">
        <v>845</v>
      </c>
      <c r="N36" s="109" t="s">
        <v>238</v>
      </c>
      <c r="O36" s="111" t="s">
        <v>167</v>
      </c>
      <c r="P36" s="109" t="s">
        <v>168</v>
      </c>
      <c r="Q36" s="109" t="s">
        <v>86</v>
      </c>
      <c r="R36" s="108">
        <v>1</v>
      </c>
      <c r="S36" s="111" t="s">
        <v>85</v>
      </c>
      <c r="T36" s="108">
        <v>1010203</v>
      </c>
      <c r="U36" s="108">
        <v>140</v>
      </c>
      <c r="V36" s="108">
        <v>4</v>
      </c>
      <c r="W36" s="108">
        <v>5</v>
      </c>
      <c r="X36" s="113">
        <v>2018</v>
      </c>
      <c r="Y36" s="113">
        <v>439</v>
      </c>
      <c r="Z36" s="113">
        <v>0</v>
      </c>
      <c r="AA36" s="114" t="s">
        <v>86</v>
      </c>
      <c r="AB36" s="108">
        <v>462</v>
      </c>
      <c r="AC36" s="109" t="s">
        <v>157</v>
      </c>
      <c r="AD36" s="152" t="s">
        <v>239</v>
      </c>
      <c r="AE36" s="152" t="s">
        <v>157</v>
      </c>
      <c r="AF36" s="153">
        <f t="shared" si="1"/>
        <v>-2</v>
      </c>
      <c r="AG36" s="154">
        <f t="shared" si="2"/>
        <v>222.98000000000002</v>
      </c>
      <c r="AH36" s="155">
        <f t="shared" si="3"/>
        <v>-445.96000000000004</v>
      </c>
      <c r="AI36" s="156"/>
    </row>
    <row r="37" spans="1:35" ht="72">
      <c r="A37" s="108">
        <v>2018</v>
      </c>
      <c r="B37" s="108">
        <v>98</v>
      </c>
      <c r="C37" s="109" t="s">
        <v>157</v>
      </c>
      <c r="D37" s="150" t="s">
        <v>240</v>
      </c>
      <c r="E37" s="109" t="s">
        <v>236</v>
      </c>
      <c r="F37" s="157" t="s">
        <v>241</v>
      </c>
      <c r="G37" s="112">
        <v>168.2</v>
      </c>
      <c r="H37" s="112">
        <v>30.33</v>
      </c>
      <c r="I37" s="143" t="s">
        <v>79</v>
      </c>
      <c r="J37" s="112">
        <f t="shared" si="0"/>
        <v>137.87</v>
      </c>
      <c r="K37" s="151" t="s">
        <v>86</v>
      </c>
      <c r="L37" s="108">
        <v>2018</v>
      </c>
      <c r="M37" s="108">
        <v>846</v>
      </c>
      <c r="N37" s="109" t="s">
        <v>238</v>
      </c>
      <c r="O37" s="111" t="s">
        <v>167</v>
      </c>
      <c r="P37" s="109" t="s">
        <v>168</v>
      </c>
      <c r="Q37" s="109" t="s">
        <v>86</v>
      </c>
      <c r="R37" s="108">
        <v>1</v>
      </c>
      <c r="S37" s="111" t="s">
        <v>85</v>
      </c>
      <c r="T37" s="108">
        <v>1010203</v>
      </c>
      <c r="U37" s="108">
        <v>140</v>
      </c>
      <c r="V37" s="108">
        <v>4</v>
      </c>
      <c r="W37" s="108">
        <v>5</v>
      </c>
      <c r="X37" s="113">
        <v>2018</v>
      </c>
      <c r="Y37" s="113">
        <v>440</v>
      </c>
      <c r="Z37" s="113">
        <v>0</v>
      </c>
      <c r="AA37" s="114" t="s">
        <v>86</v>
      </c>
      <c r="AB37" s="108">
        <v>463</v>
      </c>
      <c r="AC37" s="109" t="s">
        <v>157</v>
      </c>
      <c r="AD37" s="152" t="s">
        <v>239</v>
      </c>
      <c r="AE37" s="152" t="s">
        <v>157</v>
      </c>
      <c r="AF37" s="153">
        <f t="shared" si="1"/>
        <v>-2</v>
      </c>
      <c r="AG37" s="154">
        <f t="shared" si="2"/>
        <v>137.87</v>
      </c>
      <c r="AH37" s="155">
        <f t="shared" si="3"/>
        <v>-275.74</v>
      </c>
      <c r="AI37" s="156"/>
    </row>
    <row r="38" spans="1:35" ht="72">
      <c r="A38" s="108">
        <v>2018</v>
      </c>
      <c r="B38" s="108">
        <v>99</v>
      </c>
      <c r="C38" s="109" t="s">
        <v>157</v>
      </c>
      <c r="D38" s="150" t="s">
        <v>242</v>
      </c>
      <c r="E38" s="109" t="s">
        <v>121</v>
      </c>
      <c r="F38" s="157" t="s">
        <v>243</v>
      </c>
      <c r="G38" s="112">
        <v>11.39</v>
      </c>
      <c r="H38" s="112">
        <v>2.05</v>
      </c>
      <c r="I38" s="143" t="s">
        <v>79</v>
      </c>
      <c r="J38" s="112">
        <f t="shared" si="0"/>
        <v>9.34</v>
      </c>
      <c r="K38" s="151" t="s">
        <v>86</v>
      </c>
      <c r="L38" s="108">
        <v>2018</v>
      </c>
      <c r="M38" s="108">
        <v>839</v>
      </c>
      <c r="N38" s="109" t="s">
        <v>236</v>
      </c>
      <c r="O38" s="111" t="s">
        <v>109</v>
      </c>
      <c r="P38" s="109" t="s">
        <v>110</v>
      </c>
      <c r="Q38" s="109" t="s">
        <v>110</v>
      </c>
      <c r="R38" s="108">
        <v>1</v>
      </c>
      <c r="S38" s="111" t="s">
        <v>85</v>
      </c>
      <c r="T38" s="108">
        <v>1010203</v>
      </c>
      <c r="U38" s="108">
        <v>140</v>
      </c>
      <c r="V38" s="108">
        <v>4</v>
      </c>
      <c r="W38" s="108">
        <v>7</v>
      </c>
      <c r="X38" s="113">
        <v>2018</v>
      </c>
      <c r="Y38" s="113">
        <v>441</v>
      </c>
      <c r="Z38" s="113">
        <v>0</v>
      </c>
      <c r="AA38" s="114" t="s">
        <v>86</v>
      </c>
      <c r="AB38" s="108">
        <v>464</v>
      </c>
      <c r="AC38" s="109" t="s">
        <v>157</v>
      </c>
      <c r="AD38" s="152" t="s">
        <v>244</v>
      </c>
      <c r="AE38" s="152" t="s">
        <v>157</v>
      </c>
      <c r="AF38" s="153">
        <f t="shared" si="1"/>
        <v>1</v>
      </c>
      <c r="AG38" s="154">
        <f t="shared" si="2"/>
        <v>9.34</v>
      </c>
      <c r="AH38" s="155">
        <f t="shared" si="3"/>
        <v>9.34</v>
      </c>
      <c r="AI38" s="156"/>
    </row>
    <row r="39" spans="1:35" ht="72">
      <c r="A39" s="108">
        <v>2018</v>
      </c>
      <c r="B39" s="108">
        <v>100</v>
      </c>
      <c r="C39" s="109" t="s">
        <v>157</v>
      </c>
      <c r="D39" s="150" t="s">
        <v>245</v>
      </c>
      <c r="E39" s="109" t="s">
        <v>121</v>
      </c>
      <c r="F39" s="157" t="s">
        <v>246</v>
      </c>
      <c r="G39" s="112">
        <v>19.99</v>
      </c>
      <c r="H39" s="112">
        <v>2.83</v>
      </c>
      <c r="I39" s="143" t="s">
        <v>79</v>
      </c>
      <c r="J39" s="112">
        <f t="shared" si="0"/>
        <v>17.159999999999997</v>
      </c>
      <c r="K39" s="151" t="s">
        <v>86</v>
      </c>
      <c r="L39" s="108">
        <v>2018</v>
      </c>
      <c r="M39" s="108">
        <v>840</v>
      </c>
      <c r="N39" s="109" t="s">
        <v>236</v>
      </c>
      <c r="O39" s="111" t="s">
        <v>109</v>
      </c>
      <c r="P39" s="109" t="s">
        <v>110</v>
      </c>
      <c r="Q39" s="109" t="s">
        <v>110</v>
      </c>
      <c r="R39" s="108">
        <v>1</v>
      </c>
      <c r="S39" s="111" t="s">
        <v>85</v>
      </c>
      <c r="T39" s="108">
        <v>1010203</v>
      </c>
      <c r="U39" s="108">
        <v>140</v>
      </c>
      <c r="V39" s="108">
        <v>4</v>
      </c>
      <c r="W39" s="108">
        <v>7</v>
      </c>
      <c r="X39" s="113">
        <v>2018</v>
      </c>
      <c r="Y39" s="113">
        <v>442</v>
      </c>
      <c r="Z39" s="113">
        <v>0</v>
      </c>
      <c r="AA39" s="114" t="s">
        <v>86</v>
      </c>
      <c r="AB39" s="108">
        <v>465</v>
      </c>
      <c r="AC39" s="109" t="s">
        <v>157</v>
      </c>
      <c r="AD39" s="152" t="s">
        <v>244</v>
      </c>
      <c r="AE39" s="152" t="s">
        <v>157</v>
      </c>
      <c r="AF39" s="153">
        <f t="shared" si="1"/>
        <v>1</v>
      </c>
      <c r="AG39" s="154">
        <f t="shared" si="2"/>
        <v>17.159999999999997</v>
      </c>
      <c r="AH39" s="155">
        <f t="shared" si="3"/>
        <v>17.159999999999997</v>
      </c>
      <c r="AI39" s="156"/>
    </row>
    <row r="40" spans="1:35" ht="60">
      <c r="A40" s="108">
        <v>2018</v>
      </c>
      <c r="B40" s="108">
        <v>101</v>
      </c>
      <c r="C40" s="109" t="s">
        <v>157</v>
      </c>
      <c r="D40" s="150" t="s">
        <v>247</v>
      </c>
      <c r="E40" s="109" t="s">
        <v>121</v>
      </c>
      <c r="F40" s="157" t="s">
        <v>248</v>
      </c>
      <c r="G40" s="112">
        <v>11.39</v>
      </c>
      <c r="H40" s="112">
        <v>2.05</v>
      </c>
      <c r="I40" s="143" t="s">
        <v>79</v>
      </c>
      <c r="J40" s="112">
        <f t="shared" si="0"/>
        <v>9.34</v>
      </c>
      <c r="K40" s="151" t="s">
        <v>86</v>
      </c>
      <c r="L40" s="108">
        <v>2018</v>
      </c>
      <c r="M40" s="108">
        <v>838</v>
      </c>
      <c r="N40" s="109" t="s">
        <v>236</v>
      </c>
      <c r="O40" s="111" t="s">
        <v>109</v>
      </c>
      <c r="P40" s="109" t="s">
        <v>110</v>
      </c>
      <c r="Q40" s="109" t="s">
        <v>110</v>
      </c>
      <c r="R40" s="108">
        <v>1</v>
      </c>
      <c r="S40" s="111" t="s">
        <v>85</v>
      </c>
      <c r="T40" s="108">
        <v>1010203</v>
      </c>
      <c r="U40" s="108">
        <v>140</v>
      </c>
      <c r="V40" s="108">
        <v>4</v>
      </c>
      <c r="W40" s="108">
        <v>7</v>
      </c>
      <c r="X40" s="113">
        <v>2018</v>
      </c>
      <c r="Y40" s="113">
        <v>443</v>
      </c>
      <c r="Z40" s="113">
        <v>0</v>
      </c>
      <c r="AA40" s="114" t="s">
        <v>86</v>
      </c>
      <c r="AB40" s="108">
        <v>466</v>
      </c>
      <c r="AC40" s="109" t="s">
        <v>157</v>
      </c>
      <c r="AD40" s="152" t="s">
        <v>244</v>
      </c>
      <c r="AE40" s="152" t="s">
        <v>157</v>
      </c>
      <c r="AF40" s="153">
        <f t="shared" si="1"/>
        <v>1</v>
      </c>
      <c r="AG40" s="154">
        <f t="shared" si="2"/>
        <v>9.34</v>
      </c>
      <c r="AH40" s="155">
        <f t="shared" si="3"/>
        <v>9.34</v>
      </c>
      <c r="AI40" s="156"/>
    </row>
    <row r="41" spans="1:35" ht="72">
      <c r="A41" s="108">
        <v>2018</v>
      </c>
      <c r="B41" s="108">
        <v>102</v>
      </c>
      <c r="C41" s="109" t="s">
        <v>157</v>
      </c>
      <c r="D41" s="150" t="s">
        <v>249</v>
      </c>
      <c r="E41" s="109" t="s">
        <v>250</v>
      </c>
      <c r="F41" s="157" t="s">
        <v>251</v>
      </c>
      <c r="G41" s="112">
        <v>11.39</v>
      </c>
      <c r="H41" s="112">
        <v>2.05</v>
      </c>
      <c r="I41" s="143" t="s">
        <v>79</v>
      </c>
      <c r="J41" s="112">
        <f t="shared" si="0"/>
        <v>9.34</v>
      </c>
      <c r="K41" s="151" t="s">
        <v>86</v>
      </c>
      <c r="L41" s="108">
        <v>2018</v>
      </c>
      <c r="M41" s="108">
        <v>883</v>
      </c>
      <c r="N41" s="109" t="s">
        <v>157</v>
      </c>
      <c r="O41" s="111" t="s">
        <v>109</v>
      </c>
      <c r="P41" s="109" t="s">
        <v>110</v>
      </c>
      <c r="Q41" s="109" t="s">
        <v>110</v>
      </c>
      <c r="R41" s="108">
        <v>1</v>
      </c>
      <c r="S41" s="111" t="s">
        <v>85</v>
      </c>
      <c r="T41" s="108">
        <v>1010203</v>
      </c>
      <c r="U41" s="108">
        <v>140</v>
      </c>
      <c r="V41" s="108">
        <v>4</v>
      </c>
      <c r="W41" s="108">
        <v>7</v>
      </c>
      <c r="X41" s="113">
        <v>2018</v>
      </c>
      <c r="Y41" s="113">
        <v>444</v>
      </c>
      <c r="Z41" s="113">
        <v>0</v>
      </c>
      <c r="AA41" s="114" t="s">
        <v>86</v>
      </c>
      <c r="AB41" s="108">
        <v>467</v>
      </c>
      <c r="AC41" s="109" t="s">
        <v>157</v>
      </c>
      <c r="AD41" s="152" t="s">
        <v>252</v>
      </c>
      <c r="AE41" s="152" t="s">
        <v>157</v>
      </c>
      <c r="AF41" s="153">
        <f t="shared" si="1"/>
        <v>-30</v>
      </c>
      <c r="AG41" s="154">
        <f t="shared" si="2"/>
        <v>9.34</v>
      </c>
      <c r="AH41" s="155">
        <f t="shared" si="3"/>
        <v>-280.2</v>
      </c>
      <c r="AI41" s="156"/>
    </row>
    <row r="42" spans="1:35" ht="72">
      <c r="A42" s="108">
        <v>2018</v>
      </c>
      <c r="B42" s="108">
        <v>103</v>
      </c>
      <c r="C42" s="109" t="s">
        <v>157</v>
      </c>
      <c r="D42" s="150" t="s">
        <v>253</v>
      </c>
      <c r="E42" s="109" t="s">
        <v>250</v>
      </c>
      <c r="F42" s="157" t="s">
        <v>254</v>
      </c>
      <c r="G42" s="112">
        <v>19.99</v>
      </c>
      <c r="H42" s="112">
        <v>2.83</v>
      </c>
      <c r="I42" s="143" t="s">
        <v>79</v>
      </c>
      <c r="J42" s="112">
        <f t="shared" si="0"/>
        <v>17.159999999999997</v>
      </c>
      <c r="K42" s="151" t="s">
        <v>86</v>
      </c>
      <c r="L42" s="108">
        <v>2018</v>
      </c>
      <c r="M42" s="108">
        <v>885</v>
      </c>
      <c r="N42" s="109" t="s">
        <v>157</v>
      </c>
      <c r="O42" s="111" t="s">
        <v>109</v>
      </c>
      <c r="P42" s="109" t="s">
        <v>110</v>
      </c>
      <c r="Q42" s="109" t="s">
        <v>110</v>
      </c>
      <c r="R42" s="108">
        <v>1</v>
      </c>
      <c r="S42" s="111" t="s">
        <v>85</v>
      </c>
      <c r="T42" s="108">
        <v>1010203</v>
      </c>
      <c r="U42" s="108">
        <v>140</v>
      </c>
      <c r="V42" s="108">
        <v>4</v>
      </c>
      <c r="W42" s="108">
        <v>7</v>
      </c>
      <c r="X42" s="113">
        <v>2018</v>
      </c>
      <c r="Y42" s="113">
        <v>445</v>
      </c>
      <c r="Z42" s="113">
        <v>0</v>
      </c>
      <c r="AA42" s="114" t="s">
        <v>86</v>
      </c>
      <c r="AB42" s="108">
        <v>468</v>
      </c>
      <c r="AC42" s="109" t="s">
        <v>157</v>
      </c>
      <c r="AD42" s="152" t="s">
        <v>252</v>
      </c>
      <c r="AE42" s="152" t="s">
        <v>157</v>
      </c>
      <c r="AF42" s="153">
        <f t="shared" si="1"/>
        <v>-30</v>
      </c>
      <c r="AG42" s="154">
        <f t="shared" si="2"/>
        <v>17.159999999999997</v>
      </c>
      <c r="AH42" s="155">
        <f t="shared" si="3"/>
        <v>-514.8</v>
      </c>
      <c r="AI42" s="156"/>
    </row>
    <row r="43" spans="1:35" ht="72">
      <c r="A43" s="108">
        <v>2018</v>
      </c>
      <c r="B43" s="108">
        <v>104</v>
      </c>
      <c r="C43" s="109" t="s">
        <v>157</v>
      </c>
      <c r="D43" s="150" t="s">
        <v>255</v>
      </c>
      <c r="E43" s="109" t="s">
        <v>250</v>
      </c>
      <c r="F43" s="157" t="s">
        <v>256</v>
      </c>
      <c r="G43" s="112">
        <v>11.39</v>
      </c>
      <c r="H43" s="112">
        <v>2.05</v>
      </c>
      <c r="I43" s="143" t="s">
        <v>79</v>
      </c>
      <c r="J43" s="112">
        <f t="shared" si="0"/>
        <v>9.34</v>
      </c>
      <c r="K43" s="151" t="s">
        <v>86</v>
      </c>
      <c r="L43" s="108">
        <v>2018</v>
      </c>
      <c r="M43" s="108">
        <v>884</v>
      </c>
      <c r="N43" s="109" t="s">
        <v>157</v>
      </c>
      <c r="O43" s="111" t="s">
        <v>109</v>
      </c>
      <c r="P43" s="109" t="s">
        <v>110</v>
      </c>
      <c r="Q43" s="109" t="s">
        <v>110</v>
      </c>
      <c r="R43" s="108">
        <v>1</v>
      </c>
      <c r="S43" s="111" t="s">
        <v>85</v>
      </c>
      <c r="T43" s="108">
        <v>1010203</v>
      </c>
      <c r="U43" s="108">
        <v>140</v>
      </c>
      <c r="V43" s="108">
        <v>4</v>
      </c>
      <c r="W43" s="108">
        <v>7</v>
      </c>
      <c r="X43" s="113">
        <v>2018</v>
      </c>
      <c r="Y43" s="113">
        <v>446</v>
      </c>
      <c r="Z43" s="113">
        <v>0</v>
      </c>
      <c r="AA43" s="114" t="s">
        <v>86</v>
      </c>
      <c r="AB43" s="108">
        <v>469</v>
      </c>
      <c r="AC43" s="109" t="s">
        <v>157</v>
      </c>
      <c r="AD43" s="152" t="s">
        <v>252</v>
      </c>
      <c r="AE43" s="152" t="s">
        <v>157</v>
      </c>
      <c r="AF43" s="153">
        <f t="shared" si="1"/>
        <v>-30</v>
      </c>
      <c r="AG43" s="154">
        <f t="shared" si="2"/>
        <v>9.34</v>
      </c>
      <c r="AH43" s="155">
        <f t="shared" si="3"/>
        <v>-280.2</v>
      </c>
      <c r="AI43" s="156"/>
    </row>
    <row r="44" spans="1:35" ht="36">
      <c r="A44" s="108">
        <v>2018</v>
      </c>
      <c r="B44" s="108">
        <v>105</v>
      </c>
      <c r="C44" s="109" t="s">
        <v>157</v>
      </c>
      <c r="D44" s="150" t="s">
        <v>257</v>
      </c>
      <c r="E44" s="109" t="s">
        <v>111</v>
      </c>
      <c r="F44" s="157" t="s">
        <v>258</v>
      </c>
      <c r="G44" s="112">
        <v>16.51</v>
      </c>
      <c r="H44" s="112">
        <v>1.5</v>
      </c>
      <c r="I44" s="143" t="s">
        <v>79</v>
      </c>
      <c r="J44" s="112">
        <f t="shared" si="0"/>
        <v>15.010000000000002</v>
      </c>
      <c r="K44" s="151" t="s">
        <v>86</v>
      </c>
      <c r="L44" s="108">
        <v>2018</v>
      </c>
      <c r="M44" s="108">
        <v>831</v>
      </c>
      <c r="N44" s="109" t="s">
        <v>191</v>
      </c>
      <c r="O44" s="111" t="s">
        <v>119</v>
      </c>
      <c r="P44" s="109" t="s">
        <v>120</v>
      </c>
      <c r="Q44" s="109" t="s">
        <v>86</v>
      </c>
      <c r="R44" s="108">
        <v>1</v>
      </c>
      <c r="S44" s="111" t="s">
        <v>85</v>
      </c>
      <c r="T44" s="108">
        <v>1010203</v>
      </c>
      <c r="U44" s="108">
        <v>140</v>
      </c>
      <c r="V44" s="108">
        <v>4</v>
      </c>
      <c r="W44" s="108">
        <v>6</v>
      </c>
      <c r="X44" s="113">
        <v>2018</v>
      </c>
      <c r="Y44" s="113">
        <v>447</v>
      </c>
      <c r="Z44" s="113">
        <v>0</v>
      </c>
      <c r="AA44" s="114" t="s">
        <v>86</v>
      </c>
      <c r="AB44" s="108">
        <v>470</v>
      </c>
      <c r="AC44" s="109" t="s">
        <v>157</v>
      </c>
      <c r="AD44" s="152" t="s">
        <v>157</v>
      </c>
      <c r="AE44" s="152" t="s">
        <v>157</v>
      </c>
      <c r="AF44" s="153">
        <f t="shared" si="1"/>
        <v>0</v>
      </c>
      <c r="AG44" s="154">
        <f t="shared" si="2"/>
        <v>15.010000000000002</v>
      </c>
      <c r="AH44" s="155">
        <f t="shared" si="3"/>
        <v>0</v>
      </c>
      <c r="AI44" s="156"/>
    </row>
    <row r="45" spans="1:35" ht="48">
      <c r="A45" s="108">
        <v>2018</v>
      </c>
      <c r="B45" s="108">
        <v>106</v>
      </c>
      <c r="C45" s="109" t="s">
        <v>157</v>
      </c>
      <c r="D45" s="150" t="s">
        <v>259</v>
      </c>
      <c r="E45" s="109" t="s">
        <v>250</v>
      </c>
      <c r="F45" s="157" t="s">
        <v>260</v>
      </c>
      <c r="G45" s="112">
        <v>229.36</v>
      </c>
      <c r="H45" s="112">
        <v>41.36</v>
      </c>
      <c r="I45" s="143" t="s">
        <v>79</v>
      </c>
      <c r="J45" s="112">
        <f t="shared" si="0"/>
        <v>188</v>
      </c>
      <c r="K45" s="151" t="s">
        <v>80</v>
      </c>
      <c r="L45" s="108">
        <v>2018</v>
      </c>
      <c r="M45" s="108">
        <v>882</v>
      </c>
      <c r="N45" s="109" t="s">
        <v>157</v>
      </c>
      <c r="O45" s="111" t="s">
        <v>82</v>
      </c>
      <c r="P45" s="109" t="s">
        <v>83</v>
      </c>
      <c r="Q45" s="109" t="s">
        <v>84</v>
      </c>
      <c r="R45" s="108">
        <v>1</v>
      </c>
      <c r="S45" s="111" t="s">
        <v>85</v>
      </c>
      <c r="T45" s="108">
        <v>1010203</v>
      </c>
      <c r="U45" s="108">
        <v>140</v>
      </c>
      <c r="V45" s="108">
        <v>4</v>
      </c>
      <c r="W45" s="108">
        <v>3</v>
      </c>
      <c r="X45" s="113">
        <v>2018</v>
      </c>
      <c r="Y45" s="113">
        <v>448</v>
      </c>
      <c r="Z45" s="113">
        <v>0</v>
      </c>
      <c r="AA45" s="114" t="s">
        <v>86</v>
      </c>
      <c r="AB45" s="108">
        <v>472</v>
      </c>
      <c r="AC45" s="109" t="s">
        <v>157</v>
      </c>
      <c r="AD45" s="152" t="s">
        <v>261</v>
      </c>
      <c r="AE45" s="152" t="s">
        <v>157</v>
      </c>
      <c r="AF45" s="153">
        <f t="shared" si="1"/>
        <v>-16</v>
      </c>
      <c r="AG45" s="154">
        <f t="shared" si="2"/>
        <v>188</v>
      </c>
      <c r="AH45" s="155">
        <f t="shared" si="3"/>
        <v>-3008</v>
      </c>
      <c r="AI45" s="156"/>
    </row>
    <row r="46" spans="1:35" ht="60">
      <c r="A46" s="108">
        <v>2018</v>
      </c>
      <c r="B46" s="108">
        <v>107</v>
      </c>
      <c r="C46" s="109" t="s">
        <v>157</v>
      </c>
      <c r="D46" s="150" t="s">
        <v>262</v>
      </c>
      <c r="E46" s="109" t="s">
        <v>193</v>
      </c>
      <c r="F46" s="157" t="s">
        <v>263</v>
      </c>
      <c r="G46" s="112">
        <v>313.6</v>
      </c>
      <c r="H46" s="112">
        <v>56.55</v>
      </c>
      <c r="I46" s="143" t="s">
        <v>79</v>
      </c>
      <c r="J46" s="112">
        <f t="shared" si="0"/>
        <v>257.05</v>
      </c>
      <c r="K46" s="151" t="s">
        <v>264</v>
      </c>
      <c r="L46" s="108">
        <v>2018</v>
      </c>
      <c r="M46" s="108">
        <v>858</v>
      </c>
      <c r="N46" s="109" t="s">
        <v>265</v>
      </c>
      <c r="O46" s="111" t="s">
        <v>183</v>
      </c>
      <c r="P46" s="109" t="s">
        <v>184</v>
      </c>
      <c r="Q46" s="109" t="s">
        <v>86</v>
      </c>
      <c r="R46" s="108">
        <v>2</v>
      </c>
      <c r="S46" s="111" t="s">
        <v>96</v>
      </c>
      <c r="T46" s="108">
        <v>1010602</v>
      </c>
      <c r="U46" s="108">
        <v>570</v>
      </c>
      <c r="V46" s="108">
        <v>2</v>
      </c>
      <c r="W46" s="108">
        <v>1</v>
      </c>
      <c r="X46" s="113">
        <v>2018</v>
      </c>
      <c r="Y46" s="113">
        <v>449</v>
      </c>
      <c r="Z46" s="113">
        <v>0</v>
      </c>
      <c r="AA46" s="114" t="s">
        <v>86</v>
      </c>
      <c r="AB46" s="108">
        <v>473</v>
      </c>
      <c r="AC46" s="109" t="s">
        <v>157</v>
      </c>
      <c r="AD46" s="152" t="s">
        <v>147</v>
      </c>
      <c r="AE46" s="152" t="s">
        <v>157</v>
      </c>
      <c r="AF46" s="153">
        <f t="shared" si="1"/>
        <v>10</v>
      </c>
      <c r="AG46" s="154">
        <f t="shared" si="2"/>
        <v>257.05</v>
      </c>
      <c r="AH46" s="155">
        <f t="shared" si="3"/>
        <v>2570.5</v>
      </c>
      <c r="AI46" s="156"/>
    </row>
    <row r="47" spans="1:35" ht="60">
      <c r="A47" s="108">
        <v>2018</v>
      </c>
      <c r="B47" s="108">
        <v>108</v>
      </c>
      <c r="C47" s="109" t="s">
        <v>227</v>
      </c>
      <c r="D47" s="150" t="s">
        <v>266</v>
      </c>
      <c r="E47" s="109" t="s">
        <v>157</v>
      </c>
      <c r="F47" s="157" t="s">
        <v>267</v>
      </c>
      <c r="G47" s="112">
        <v>98.31</v>
      </c>
      <c r="H47" s="112">
        <v>17.73</v>
      </c>
      <c r="I47" s="143" t="s">
        <v>79</v>
      </c>
      <c r="J47" s="112">
        <f t="shared" si="0"/>
        <v>80.58</v>
      </c>
      <c r="K47" s="151" t="s">
        <v>86</v>
      </c>
      <c r="L47" s="108">
        <v>2018</v>
      </c>
      <c r="M47" s="108">
        <v>910</v>
      </c>
      <c r="N47" s="109" t="s">
        <v>268</v>
      </c>
      <c r="O47" s="111" t="s">
        <v>167</v>
      </c>
      <c r="P47" s="109" t="s">
        <v>168</v>
      </c>
      <c r="Q47" s="109" t="s">
        <v>86</v>
      </c>
      <c r="R47" s="108">
        <v>2</v>
      </c>
      <c r="S47" s="111" t="s">
        <v>96</v>
      </c>
      <c r="T47" s="108">
        <v>1010203</v>
      </c>
      <c r="U47" s="108">
        <v>140</v>
      </c>
      <c r="V47" s="108">
        <v>4</v>
      </c>
      <c r="W47" s="108">
        <v>5</v>
      </c>
      <c r="X47" s="113">
        <v>2018</v>
      </c>
      <c r="Y47" s="113">
        <v>486</v>
      </c>
      <c r="Z47" s="113">
        <v>0</v>
      </c>
      <c r="AA47" s="114" t="s">
        <v>86</v>
      </c>
      <c r="AB47" s="108">
        <v>509</v>
      </c>
      <c r="AC47" s="109" t="s">
        <v>227</v>
      </c>
      <c r="AD47" s="152" t="s">
        <v>269</v>
      </c>
      <c r="AE47" s="152" t="s">
        <v>227</v>
      </c>
      <c r="AF47" s="153">
        <f t="shared" si="1"/>
        <v>-26</v>
      </c>
      <c r="AG47" s="154">
        <f t="shared" si="2"/>
        <v>80.58</v>
      </c>
      <c r="AH47" s="155">
        <f t="shared" si="3"/>
        <v>-2095.08</v>
      </c>
      <c r="AI47" s="156"/>
    </row>
    <row r="48" spans="1:35" ht="15">
      <c r="A48" s="108"/>
      <c r="B48" s="108"/>
      <c r="C48" s="109"/>
      <c r="D48" s="150"/>
      <c r="E48" s="109"/>
      <c r="F48" s="157"/>
      <c r="G48" s="112"/>
      <c r="H48" s="112"/>
      <c r="I48" s="143"/>
      <c r="J48" s="112"/>
      <c r="K48" s="151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8"/>
      <c r="AC48" s="109"/>
      <c r="AD48" s="158"/>
      <c r="AE48" s="158"/>
      <c r="AF48" s="159"/>
      <c r="AG48" s="160"/>
      <c r="AH48" s="160"/>
      <c r="AI48" s="161"/>
    </row>
    <row r="49" spans="1:35" ht="15">
      <c r="A49" s="108"/>
      <c r="B49" s="108"/>
      <c r="C49" s="109"/>
      <c r="D49" s="150"/>
      <c r="E49" s="109"/>
      <c r="F49" s="157"/>
      <c r="G49" s="112"/>
      <c r="H49" s="112"/>
      <c r="I49" s="143"/>
      <c r="J49" s="112"/>
      <c r="K49" s="151"/>
      <c r="L49" s="108"/>
      <c r="M49" s="108"/>
      <c r="N49" s="109"/>
      <c r="O49" s="111"/>
      <c r="P49" s="109"/>
      <c r="Q49" s="109"/>
      <c r="R49" s="108"/>
      <c r="S49" s="111"/>
      <c r="T49" s="108"/>
      <c r="U49" s="108"/>
      <c r="V49" s="108"/>
      <c r="W49" s="108"/>
      <c r="X49" s="113"/>
      <c r="Y49" s="113"/>
      <c r="Z49" s="113"/>
      <c r="AA49" s="114"/>
      <c r="AB49" s="108"/>
      <c r="AC49" s="109"/>
      <c r="AD49" s="158"/>
      <c r="AE49" s="158"/>
      <c r="AF49" s="162" t="s">
        <v>270</v>
      </c>
      <c r="AG49" s="163">
        <f>SUM(AG8:AG47)</f>
        <v>14488.640000000001</v>
      </c>
      <c r="AH49" s="163">
        <f>SUM(AH8:AH47)</f>
        <v>-295641.57999999996</v>
      </c>
      <c r="AI49" s="161"/>
    </row>
    <row r="50" spans="1:35" ht="15">
      <c r="A50" s="108"/>
      <c r="B50" s="108"/>
      <c r="C50" s="109"/>
      <c r="D50" s="150"/>
      <c r="E50" s="109"/>
      <c r="F50" s="157"/>
      <c r="G50" s="112"/>
      <c r="H50" s="112"/>
      <c r="I50" s="143"/>
      <c r="J50" s="112"/>
      <c r="K50" s="151"/>
      <c r="L50" s="108"/>
      <c r="M50" s="108"/>
      <c r="N50" s="109"/>
      <c r="O50" s="111"/>
      <c r="P50" s="109"/>
      <c r="Q50" s="109"/>
      <c r="R50" s="108"/>
      <c r="S50" s="111"/>
      <c r="T50" s="108"/>
      <c r="U50" s="108"/>
      <c r="V50" s="108"/>
      <c r="W50" s="108"/>
      <c r="X50" s="113"/>
      <c r="Y50" s="113"/>
      <c r="Z50" s="113"/>
      <c r="AA50" s="114"/>
      <c r="AB50" s="108"/>
      <c r="AC50" s="109"/>
      <c r="AD50" s="158"/>
      <c r="AE50" s="158"/>
      <c r="AF50" s="162" t="s">
        <v>271</v>
      </c>
      <c r="AG50" s="163"/>
      <c r="AH50" s="163">
        <f>IF(AG49&lt;&gt;0,AH49/AG49,0)</f>
        <v>-20.405060792455327</v>
      </c>
      <c r="AI50" s="161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G51" s="118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  <row r="54" spans="3:34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C54" s="107"/>
      <c r="AD54" s="107"/>
      <c r="AE54" s="107"/>
      <c r="AF54" s="107"/>
      <c r="AG54" s="107"/>
      <c r="AH54" s="118"/>
    </row>
    <row r="55" spans="3:34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C55" s="107"/>
      <c r="AD55" s="107"/>
      <c r="AE55" s="107"/>
      <c r="AF55" s="107"/>
      <c r="AG55" s="107"/>
      <c r="AH55" s="118"/>
    </row>
    <row r="56" spans="3:34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C56" s="107"/>
      <c r="AD56" s="107"/>
      <c r="AE56" s="107"/>
      <c r="AF56" s="107"/>
      <c r="AG56" s="107"/>
      <c r="AH56" s="118"/>
    </row>
    <row r="57" spans="3:34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C57" s="107"/>
      <c r="AD57" s="107"/>
      <c r="AE57" s="107"/>
      <c r="AF57" s="107"/>
      <c r="AG57" s="107"/>
      <c r="AH57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50">
      <formula1>"SI, NO"</formula1>
    </dataValidation>
    <dataValidation type="list" allowBlank="1" showInputMessage="1" showErrorMessage="1" errorTitle="ESCLUSIONE DAL CALCOLO" error="Selezionare 'SI' se si vuole escludere la Fattura dal CALCOLO" sqref="AI8:AI50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5" t="s">
        <v>272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5" ht="22.5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5" s="62" customFormat="1" ht="22.5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351</v>
      </c>
      <c r="B8" s="75" t="s">
        <v>171</v>
      </c>
      <c r="C8" s="76" t="s">
        <v>273</v>
      </c>
      <c r="D8" s="77" t="s">
        <v>274</v>
      </c>
      <c r="E8" s="78"/>
      <c r="F8" s="77"/>
      <c r="G8" s="165" t="s">
        <v>86</v>
      </c>
      <c r="H8" s="75"/>
      <c r="I8" s="77"/>
      <c r="J8" s="79">
        <v>49.41</v>
      </c>
      <c r="K8" s="166"/>
      <c r="L8" s="167" t="s">
        <v>171</v>
      </c>
      <c r="M8" s="168">
        <f aca="true" t="shared" si="0" ref="M8:M28">IF(K8&lt;&gt;"",L8-K8,0)</f>
        <v>0</v>
      </c>
      <c r="N8" s="169">
        <v>49.41</v>
      </c>
      <c r="O8" s="170">
        <f aca="true" t="shared" si="1" ref="O8:O28">IF(K8&lt;&gt;"",N8*M8,0)</f>
        <v>0</v>
      </c>
      <c r="P8">
        <f aca="true" t="shared" si="2" ref="P8:P28">IF(K8&lt;&gt;"",N8,0)</f>
        <v>0</v>
      </c>
    </row>
    <row r="9" spans="1:16" ht="12.75">
      <c r="A9" s="164">
        <v>352</v>
      </c>
      <c r="B9" s="75" t="s">
        <v>171</v>
      </c>
      <c r="C9" s="76" t="s">
        <v>273</v>
      </c>
      <c r="D9" s="77" t="s">
        <v>275</v>
      </c>
      <c r="E9" s="78"/>
      <c r="F9" s="77"/>
      <c r="G9" s="165" t="s">
        <v>86</v>
      </c>
      <c r="H9" s="75"/>
      <c r="I9" s="77"/>
      <c r="J9" s="79">
        <v>61.34</v>
      </c>
      <c r="K9" s="166"/>
      <c r="L9" s="167" t="s">
        <v>171</v>
      </c>
      <c r="M9" s="168">
        <f t="shared" si="0"/>
        <v>0</v>
      </c>
      <c r="N9" s="169">
        <v>61.34</v>
      </c>
      <c r="O9" s="170">
        <f t="shared" si="1"/>
        <v>0</v>
      </c>
      <c r="P9">
        <f t="shared" si="2"/>
        <v>0</v>
      </c>
    </row>
    <row r="10" spans="1:16" ht="12.75">
      <c r="A10" s="164">
        <v>353</v>
      </c>
      <c r="B10" s="75" t="s">
        <v>171</v>
      </c>
      <c r="C10" s="76" t="s">
        <v>273</v>
      </c>
      <c r="D10" s="77" t="s">
        <v>276</v>
      </c>
      <c r="E10" s="78"/>
      <c r="F10" s="77"/>
      <c r="G10" s="165" t="s">
        <v>86</v>
      </c>
      <c r="H10" s="75"/>
      <c r="I10" s="77"/>
      <c r="J10" s="79">
        <v>24.9</v>
      </c>
      <c r="K10" s="166"/>
      <c r="L10" s="167" t="s">
        <v>171</v>
      </c>
      <c r="M10" s="168">
        <f t="shared" si="0"/>
        <v>0</v>
      </c>
      <c r="N10" s="169">
        <v>24.9</v>
      </c>
      <c r="O10" s="170">
        <f t="shared" si="1"/>
        <v>0</v>
      </c>
      <c r="P10">
        <f t="shared" si="2"/>
        <v>0</v>
      </c>
    </row>
    <row r="11" spans="1:16" ht="12.75">
      <c r="A11" s="164">
        <v>354</v>
      </c>
      <c r="B11" s="75" t="s">
        <v>171</v>
      </c>
      <c r="C11" s="76" t="s">
        <v>273</v>
      </c>
      <c r="D11" s="77" t="s">
        <v>277</v>
      </c>
      <c r="E11" s="78"/>
      <c r="F11" s="77"/>
      <c r="G11" s="165" t="s">
        <v>86</v>
      </c>
      <c r="H11" s="75"/>
      <c r="I11" s="77"/>
      <c r="J11" s="79">
        <v>168.9</v>
      </c>
      <c r="K11" s="166"/>
      <c r="L11" s="167" t="s">
        <v>171</v>
      </c>
      <c r="M11" s="168">
        <f t="shared" si="0"/>
        <v>0</v>
      </c>
      <c r="N11" s="169">
        <v>168.9</v>
      </c>
      <c r="O11" s="170">
        <f t="shared" si="1"/>
        <v>0</v>
      </c>
      <c r="P11">
        <f t="shared" si="2"/>
        <v>0</v>
      </c>
    </row>
    <row r="12" spans="1:16" ht="12.75">
      <c r="A12" s="164">
        <v>355</v>
      </c>
      <c r="B12" s="75" t="s">
        <v>171</v>
      </c>
      <c r="C12" s="76" t="s">
        <v>273</v>
      </c>
      <c r="D12" s="77" t="s">
        <v>278</v>
      </c>
      <c r="E12" s="78"/>
      <c r="F12" s="77"/>
      <c r="G12" s="165" t="s">
        <v>86</v>
      </c>
      <c r="H12" s="75"/>
      <c r="I12" s="77"/>
      <c r="J12" s="79">
        <v>78.2</v>
      </c>
      <c r="K12" s="166"/>
      <c r="L12" s="167" t="s">
        <v>171</v>
      </c>
      <c r="M12" s="168">
        <f t="shared" si="0"/>
        <v>0</v>
      </c>
      <c r="N12" s="169">
        <v>78.2</v>
      </c>
      <c r="O12" s="170">
        <f t="shared" si="1"/>
        <v>0</v>
      </c>
      <c r="P12">
        <f t="shared" si="2"/>
        <v>0</v>
      </c>
    </row>
    <row r="13" spans="1:16" ht="12.75">
      <c r="A13" s="164">
        <v>356</v>
      </c>
      <c r="B13" s="75" t="s">
        <v>171</v>
      </c>
      <c r="C13" s="76" t="s">
        <v>273</v>
      </c>
      <c r="D13" s="77" t="s">
        <v>279</v>
      </c>
      <c r="E13" s="78"/>
      <c r="F13" s="77"/>
      <c r="G13" s="165" t="s">
        <v>86</v>
      </c>
      <c r="H13" s="75"/>
      <c r="I13" s="77"/>
      <c r="J13" s="79">
        <v>178.9</v>
      </c>
      <c r="K13" s="166"/>
      <c r="L13" s="167" t="s">
        <v>171</v>
      </c>
      <c r="M13" s="168">
        <f t="shared" si="0"/>
        <v>0</v>
      </c>
      <c r="N13" s="169">
        <v>178.9</v>
      </c>
      <c r="O13" s="170">
        <f t="shared" si="1"/>
        <v>0</v>
      </c>
      <c r="P13">
        <f t="shared" si="2"/>
        <v>0</v>
      </c>
    </row>
    <row r="14" spans="1:16" ht="12.75">
      <c r="A14" s="164">
        <v>391</v>
      </c>
      <c r="B14" s="75" t="s">
        <v>97</v>
      </c>
      <c r="C14" s="76" t="s">
        <v>280</v>
      </c>
      <c r="D14" s="77" t="s">
        <v>281</v>
      </c>
      <c r="E14" s="78"/>
      <c r="F14" s="77"/>
      <c r="G14" s="165" t="s">
        <v>86</v>
      </c>
      <c r="H14" s="75"/>
      <c r="I14" s="77"/>
      <c r="J14" s="79">
        <v>1153.64</v>
      </c>
      <c r="K14" s="166"/>
      <c r="L14" s="167" t="s">
        <v>97</v>
      </c>
      <c r="M14" s="168">
        <f t="shared" si="0"/>
        <v>0</v>
      </c>
      <c r="N14" s="169">
        <v>1153.64</v>
      </c>
      <c r="O14" s="170">
        <f t="shared" si="1"/>
        <v>0</v>
      </c>
      <c r="P14">
        <f t="shared" si="2"/>
        <v>0</v>
      </c>
    </row>
    <row r="15" spans="1:16" ht="12.75">
      <c r="A15" s="164">
        <v>392</v>
      </c>
      <c r="B15" s="75" t="s">
        <v>97</v>
      </c>
      <c r="C15" s="76" t="s">
        <v>280</v>
      </c>
      <c r="D15" s="77" t="s">
        <v>282</v>
      </c>
      <c r="E15" s="78"/>
      <c r="F15" s="77"/>
      <c r="G15" s="165" t="s">
        <v>86</v>
      </c>
      <c r="H15" s="75"/>
      <c r="I15" s="77"/>
      <c r="J15" s="79">
        <v>21</v>
      </c>
      <c r="K15" s="166"/>
      <c r="L15" s="167" t="s">
        <v>97</v>
      </c>
      <c r="M15" s="168">
        <f t="shared" si="0"/>
        <v>0</v>
      </c>
      <c r="N15" s="169">
        <v>21</v>
      </c>
      <c r="O15" s="170">
        <f t="shared" si="1"/>
        <v>0</v>
      </c>
      <c r="P15">
        <f t="shared" si="2"/>
        <v>0</v>
      </c>
    </row>
    <row r="16" spans="1:16" ht="12.75">
      <c r="A16" s="164">
        <v>393</v>
      </c>
      <c r="B16" s="75" t="s">
        <v>97</v>
      </c>
      <c r="C16" s="76" t="s">
        <v>280</v>
      </c>
      <c r="D16" s="77" t="s">
        <v>283</v>
      </c>
      <c r="E16" s="78"/>
      <c r="F16" s="77"/>
      <c r="G16" s="165" t="s">
        <v>86</v>
      </c>
      <c r="H16" s="75"/>
      <c r="I16" s="77"/>
      <c r="J16" s="79">
        <v>126.48</v>
      </c>
      <c r="K16" s="166"/>
      <c r="L16" s="167" t="s">
        <v>97</v>
      </c>
      <c r="M16" s="168">
        <f t="shared" si="0"/>
        <v>0</v>
      </c>
      <c r="N16" s="169">
        <v>126.48</v>
      </c>
      <c r="O16" s="170">
        <f t="shared" si="1"/>
        <v>0</v>
      </c>
      <c r="P16">
        <f t="shared" si="2"/>
        <v>0</v>
      </c>
    </row>
    <row r="17" spans="1:16" ht="12.75">
      <c r="A17" s="164">
        <v>415</v>
      </c>
      <c r="B17" s="75" t="s">
        <v>106</v>
      </c>
      <c r="C17" s="76" t="s">
        <v>284</v>
      </c>
      <c r="D17" s="77" t="s">
        <v>285</v>
      </c>
      <c r="E17" s="78"/>
      <c r="F17" s="77"/>
      <c r="G17" s="165" t="s">
        <v>86</v>
      </c>
      <c r="H17" s="75"/>
      <c r="I17" s="77"/>
      <c r="J17" s="79">
        <v>159.59</v>
      </c>
      <c r="K17" s="166"/>
      <c r="L17" s="167" t="s">
        <v>106</v>
      </c>
      <c r="M17" s="168">
        <f t="shared" si="0"/>
        <v>0</v>
      </c>
      <c r="N17" s="169">
        <v>159.59</v>
      </c>
      <c r="O17" s="170">
        <f t="shared" si="1"/>
        <v>0</v>
      </c>
      <c r="P17">
        <f t="shared" si="2"/>
        <v>0</v>
      </c>
    </row>
    <row r="18" spans="1:16" ht="12.75">
      <c r="A18" s="164">
        <v>416</v>
      </c>
      <c r="B18" s="75" t="s">
        <v>193</v>
      </c>
      <c r="C18" s="76" t="s">
        <v>286</v>
      </c>
      <c r="D18" s="77" t="s">
        <v>287</v>
      </c>
      <c r="E18" s="78"/>
      <c r="F18" s="77"/>
      <c r="G18" s="165" t="s">
        <v>86</v>
      </c>
      <c r="H18" s="75"/>
      <c r="I18" s="77"/>
      <c r="J18" s="79">
        <v>130.08</v>
      </c>
      <c r="K18" s="166"/>
      <c r="L18" s="167" t="s">
        <v>193</v>
      </c>
      <c r="M18" s="168">
        <f t="shared" si="0"/>
        <v>0</v>
      </c>
      <c r="N18" s="169">
        <v>130.08</v>
      </c>
      <c r="O18" s="170">
        <f t="shared" si="1"/>
        <v>0</v>
      </c>
      <c r="P18">
        <f t="shared" si="2"/>
        <v>0</v>
      </c>
    </row>
    <row r="19" spans="1:16" ht="12.75">
      <c r="A19" s="164">
        <v>417</v>
      </c>
      <c r="B19" s="75" t="s">
        <v>179</v>
      </c>
      <c r="C19" s="76" t="s">
        <v>288</v>
      </c>
      <c r="D19" s="77" t="s">
        <v>289</v>
      </c>
      <c r="E19" s="78"/>
      <c r="F19" s="77"/>
      <c r="G19" s="165" t="s">
        <v>86</v>
      </c>
      <c r="H19" s="75"/>
      <c r="I19" s="77"/>
      <c r="J19" s="79">
        <v>1500</v>
      </c>
      <c r="K19" s="166"/>
      <c r="L19" s="167" t="s">
        <v>179</v>
      </c>
      <c r="M19" s="168">
        <f t="shared" si="0"/>
        <v>0</v>
      </c>
      <c r="N19" s="169">
        <v>1500</v>
      </c>
      <c r="O19" s="170">
        <f t="shared" si="1"/>
        <v>0</v>
      </c>
      <c r="P19">
        <f t="shared" si="2"/>
        <v>0</v>
      </c>
    </row>
    <row r="20" spans="1:16" ht="12.75">
      <c r="A20" s="164">
        <v>420</v>
      </c>
      <c r="B20" s="75" t="s">
        <v>190</v>
      </c>
      <c r="C20" s="76" t="s">
        <v>290</v>
      </c>
      <c r="D20" s="77" t="s">
        <v>291</v>
      </c>
      <c r="E20" s="78"/>
      <c r="F20" s="77"/>
      <c r="G20" s="165" t="s">
        <v>86</v>
      </c>
      <c r="H20" s="75"/>
      <c r="I20" s="77"/>
      <c r="J20" s="79">
        <v>176.15</v>
      </c>
      <c r="K20" s="166"/>
      <c r="L20" s="167" t="s">
        <v>190</v>
      </c>
      <c r="M20" s="168">
        <f t="shared" si="0"/>
        <v>0</v>
      </c>
      <c r="N20" s="169">
        <v>176.15</v>
      </c>
      <c r="O20" s="170">
        <f t="shared" si="1"/>
        <v>0</v>
      </c>
      <c r="P20">
        <f t="shared" si="2"/>
        <v>0</v>
      </c>
    </row>
    <row r="21" spans="1:16" ht="12.75">
      <c r="A21" s="164">
        <v>442</v>
      </c>
      <c r="B21" s="75" t="s">
        <v>111</v>
      </c>
      <c r="C21" s="76" t="s">
        <v>280</v>
      </c>
      <c r="D21" s="77" t="s">
        <v>292</v>
      </c>
      <c r="E21" s="78"/>
      <c r="F21" s="77"/>
      <c r="G21" s="165" t="s">
        <v>86</v>
      </c>
      <c r="H21" s="75"/>
      <c r="I21" s="77"/>
      <c r="J21" s="79">
        <v>1153.64</v>
      </c>
      <c r="K21" s="166"/>
      <c r="L21" s="167" t="s">
        <v>111</v>
      </c>
      <c r="M21" s="168">
        <f t="shared" si="0"/>
        <v>0</v>
      </c>
      <c r="N21" s="169">
        <v>1153.64</v>
      </c>
      <c r="O21" s="170">
        <f t="shared" si="1"/>
        <v>0</v>
      </c>
      <c r="P21">
        <f t="shared" si="2"/>
        <v>0</v>
      </c>
    </row>
    <row r="22" spans="1:16" ht="12.75">
      <c r="A22" s="164">
        <v>443</v>
      </c>
      <c r="B22" s="75" t="s">
        <v>111</v>
      </c>
      <c r="C22" s="76" t="s">
        <v>280</v>
      </c>
      <c r="D22" s="77" t="s">
        <v>293</v>
      </c>
      <c r="E22" s="78"/>
      <c r="F22" s="77"/>
      <c r="G22" s="165" t="s">
        <v>86</v>
      </c>
      <c r="H22" s="75"/>
      <c r="I22" s="77"/>
      <c r="J22" s="79">
        <v>126.48</v>
      </c>
      <c r="K22" s="166"/>
      <c r="L22" s="167" t="s">
        <v>111</v>
      </c>
      <c r="M22" s="168">
        <f t="shared" si="0"/>
        <v>0</v>
      </c>
      <c r="N22" s="169">
        <v>126.48</v>
      </c>
      <c r="O22" s="170">
        <f t="shared" si="1"/>
        <v>0</v>
      </c>
      <c r="P22">
        <f t="shared" si="2"/>
        <v>0</v>
      </c>
    </row>
    <row r="23" spans="1:16" ht="12.75">
      <c r="A23" s="164">
        <v>445</v>
      </c>
      <c r="B23" s="75" t="s">
        <v>111</v>
      </c>
      <c r="C23" s="76" t="s">
        <v>280</v>
      </c>
      <c r="D23" s="77" t="s">
        <v>294</v>
      </c>
      <c r="E23" s="78"/>
      <c r="F23" s="77"/>
      <c r="G23" s="165" t="s">
        <v>86</v>
      </c>
      <c r="H23" s="75"/>
      <c r="I23" s="77"/>
      <c r="J23" s="79">
        <v>385.56</v>
      </c>
      <c r="K23" s="166"/>
      <c r="L23" s="167" t="s">
        <v>111</v>
      </c>
      <c r="M23" s="168">
        <f t="shared" si="0"/>
        <v>0</v>
      </c>
      <c r="N23" s="169">
        <v>385.56</v>
      </c>
      <c r="O23" s="170">
        <f t="shared" si="1"/>
        <v>0</v>
      </c>
      <c r="P23">
        <f t="shared" si="2"/>
        <v>0</v>
      </c>
    </row>
    <row r="24" spans="1:16" ht="12.75">
      <c r="A24" s="164">
        <v>471</v>
      </c>
      <c r="B24" s="75" t="s">
        <v>157</v>
      </c>
      <c r="C24" s="76" t="s">
        <v>273</v>
      </c>
      <c r="D24" s="77" t="s">
        <v>295</v>
      </c>
      <c r="E24" s="78"/>
      <c r="F24" s="77"/>
      <c r="G24" s="165" t="s">
        <v>86</v>
      </c>
      <c r="H24" s="75"/>
      <c r="I24" s="77"/>
      <c r="J24" s="79">
        <v>31.2</v>
      </c>
      <c r="K24" s="166"/>
      <c r="L24" s="167" t="s">
        <v>157</v>
      </c>
      <c r="M24" s="168">
        <f t="shared" si="0"/>
        <v>0</v>
      </c>
      <c r="N24" s="169">
        <v>31.2</v>
      </c>
      <c r="O24" s="170">
        <f t="shared" si="1"/>
        <v>0</v>
      </c>
      <c r="P24">
        <f t="shared" si="2"/>
        <v>0</v>
      </c>
    </row>
    <row r="25" spans="1:16" ht="12.75">
      <c r="A25" s="164">
        <v>491</v>
      </c>
      <c r="B25" s="75" t="s">
        <v>227</v>
      </c>
      <c r="C25" s="76" t="s">
        <v>280</v>
      </c>
      <c r="D25" s="77" t="s">
        <v>296</v>
      </c>
      <c r="E25" s="78"/>
      <c r="F25" s="77"/>
      <c r="G25" s="165" t="s">
        <v>86</v>
      </c>
      <c r="H25" s="75"/>
      <c r="I25" s="77"/>
      <c r="J25" s="79">
        <v>1153.64</v>
      </c>
      <c r="K25" s="166"/>
      <c r="L25" s="167" t="s">
        <v>227</v>
      </c>
      <c r="M25" s="168">
        <f t="shared" si="0"/>
        <v>0</v>
      </c>
      <c r="N25" s="169">
        <v>1153.64</v>
      </c>
      <c r="O25" s="170">
        <f t="shared" si="1"/>
        <v>0</v>
      </c>
      <c r="P25">
        <f t="shared" si="2"/>
        <v>0</v>
      </c>
    </row>
    <row r="26" spans="1:16" ht="12.75">
      <c r="A26" s="164">
        <v>492</v>
      </c>
      <c r="B26" s="75" t="s">
        <v>227</v>
      </c>
      <c r="C26" s="76" t="s">
        <v>280</v>
      </c>
      <c r="D26" s="77" t="s">
        <v>297</v>
      </c>
      <c r="E26" s="78"/>
      <c r="F26" s="77"/>
      <c r="G26" s="165" t="s">
        <v>86</v>
      </c>
      <c r="H26" s="75"/>
      <c r="I26" s="77"/>
      <c r="J26" s="79">
        <v>126.48</v>
      </c>
      <c r="K26" s="166"/>
      <c r="L26" s="167" t="s">
        <v>227</v>
      </c>
      <c r="M26" s="168">
        <f t="shared" si="0"/>
        <v>0</v>
      </c>
      <c r="N26" s="169">
        <v>126.48</v>
      </c>
      <c r="O26" s="170">
        <f t="shared" si="1"/>
        <v>0</v>
      </c>
      <c r="P26">
        <f t="shared" si="2"/>
        <v>0</v>
      </c>
    </row>
    <row r="27" spans="1:16" ht="12.75">
      <c r="A27" s="164">
        <v>493</v>
      </c>
      <c r="B27" s="75" t="s">
        <v>227</v>
      </c>
      <c r="C27" s="76" t="s">
        <v>280</v>
      </c>
      <c r="D27" s="77" t="s">
        <v>298</v>
      </c>
      <c r="E27" s="78"/>
      <c r="F27" s="77"/>
      <c r="G27" s="165" t="s">
        <v>86</v>
      </c>
      <c r="H27" s="75"/>
      <c r="I27" s="77"/>
      <c r="J27" s="79">
        <v>124.98</v>
      </c>
      <c r="K27" s="166"/>
      <c r="L27" s="167" t="s">
        <v>227</v>
      </c>
      <c r="M27" s="168">
        <f t="shared" si="0"/>
        <v>0</v>
      </c>
      <c r="N27" s="169">
        <v>124.98</v>
      </c>
      <c r="O27" s="170">
        <f t="shared" si="1"/>
        <v>0</v>
      </c>
      <c r="P27">
        <f t="shared" si="2"/>
        <v>0</v>
      </c>
    </row>
    <row r="28" spans="1:16" ht="12.75">
      <c r="A28" s="164">
        <v>494</v>
      </c>
      <c r="B28" s="75" t="s">
        <v>227</v>
      </c>
      <c r="C28" s="76" t="s">
        <v>280</v>
      </c>
      <c r="D28" s="77" t="s">
        <v>299</v>
      </c>
      <c r="E28" s="78"/>
      <c r="F28" s="77"/>
      <c r="G28" s="165" t="s">
        <v>86</v>
      </c>
      <c r="H28" s="75"/>
      <c r="I28" s="77"/>
      <c r="J28" s="79">
        <v>117.39</v>
      </c>
      <c r="K28" s="166"/>
      <c r="L28" s="167" t="s">
        <v>227</v>
      </c>
      <c r="M28" s="168">
        <f t="shared" si="0"/>
        <v>0</v>
      </c>
      <c r="N28" s="169">
        <v>117.39</v>
      </c>
      <c r="O28" s="170">
        <f t="shared" si="1"/>
        <v>0</v>
      </c>
      <c r="P28">
        <f t="shared" si="2"/>
        <v>0</v>
      </c>
    </row>
    <row r="29" spans="1:15" ht="12.75">
      <c r="A29" s="164"/>
      <c r="B29" s="75"/>
      <c r="C29" s="76"/>
      <c r="D29" s="77"/>
      <c r="E29" s="78"/>
      <c r="F29" s="77"/>
      <c r="G29" s="165"/>
      <c r="H29" s="75"/>
      <c r="I29" s="77"/>
      <c r="J29" s="79"/>
      <c r="K29" s="171"/>
      <c r="L29" s="172"/>
      <c r="M29" s="173"/>
      <c r="N29" s="174"/>
      <c r="O29" s="175"/>
    </row>
    <row r="30" spans="1:15" ht="12.75">
      <c r="A30" s="164"/>
      <c r="B30" s="75"/>
      <c r="C30" s="76"/>
      <c r="D30" s="77"/>
      <c r="E30" s="78"/>
      <c r="F30" s="77"/>
      <c r="G30" s="165"/>
      <c r="H30" s="75"/>
      <c r="I30" s="77"/>
      <c r="J30" s="79"/>
      <c r="K30" s="171"/>
      <c r="L30" s="172"/>
      <c r="M30" s="176" t="s">
        <v>300</v>
      </c>
      <c r="N30" s="177">
        <f>SUM(P8:P28)</f>
        <v>0</v>
      </c>
      <c r="O30" s="178">
        <f>SUM(O8:O28)</f>
        <v>0</v>
      </c>
    </row>
    <row r="31" spans="1:15" ht="12.75">
      <c r="A31" s="164"/>
      <c r="B31" s="75"/>
      <c r="C31" s="76"/>
      <c r="D31" s="77"/>
      <c r="E31" s="78"/>
      <c r="F31" s="77"/>
      <c r="G31" s="165"/>
      <c r="H31" s="75"/>
      <c r="I31" s="77"/>
      <c r="J31" s="79"/>
      <c r="K31" s="171"/>
      <c r="L31" s="172"/>
      <c r="M31" s="176" t="s">
        <v>301</v>
      </c>
      <c r="N31" s="177"/>
      <c r="O31" s="178">
        <f>IF(N30&lt;&gt;0,O30/N30,0)</f>
        <v>0</v>
      </c>
    </row>
    <row r="32" spans="1:15" ht="12.75">
      <c r="A32" s="164"/>
      <c r="B32" s="75"/>
      <c r="C32" s="76"/>
      <c r="D32" s="77"/>
      <c r="E32" s="78"/>
      <c r="F32" s="77"/>
      <c r="G32" s="165"/>
      <c r="H32" s="75"/>
      <c r="I32" s="77"/>
      <c r="J32" s="79"/>
      <c r="K32" s="171"/>
      <c r="L32" s="172"/>
      <c r="M32" s="176"/>
      <c r="N32" s="177"/>
      <c r="O32" s="178"/>
    </row>
    <row r="33" spans="1:15" ht="12.75">
      <c r="A33" s="164"/>
      <c r="B33" s="75"/>
      <c r="C33" s="76"/>
      <c r="D33" s="77"/>
      <c r="E33" s="78"/>
      <c r="F33" s="77"/>
      <c r="G33" s="165"/>
      <c r="H33" s="75"/>
      <c r="I33" s="77"/>
      <c r="J33" s="79"/>
      <c r="K33" s="171"/>
      <c r="L33" s="172"/>
      <c r="M33" s="176" t="s">
        <v>270</v>
      </c>
      <c r="N33" s="177">
        <f>FattureTempi!AG49</f>
        <v>14488.640000000001</v>
      </c>
      <c r="O33" s="178">
        <f>FattureTempi!AH49</f>
        <v>-295641.57999999996</v>
      </c>
    </row>
    <row r="34" spans="1:15" ht="12.75">
      <c r="A34" s="164"/>
      <c r="B34" s="75"/>
      <c r="C34" s="76"/>
      <c r="D34" s="77"/>
      <c r="E34" s="78"/>
      <c r="F34" s="77"/>
      <c r="G34" s="165"/>
      <c r="H34" s="75"/>
      <c r="I34" s="77"/>
      <c r="J34" s="79"/>
      <c r="K34" s="171"/>
      <c r="L34" s="172"/>
      <c r="M34" s="176" t="s">
        <v>271</v>
      </c>
      <c r="N34" s="177"/>
      <c r="O34" s="178">
        <f>FattureTempi!AH50</f>
        <v>-20.405060792455327</v>
      </c>
    </row>
    <row r="35" spans="1:15" ht="12.75">
      <c r="A35" s="164"/>
      <c r="B35" s="75"/>
      <c r="C35" s="76"/>
      <c r="D35" s="77"/>
      <c r="E35" s="78"/>
      <c r="F35" s="77"/>
      <c r="G35" s="165"/>
      <c r="H35" s="75"/>
      <c r="I35" s="77"/>
      <c r="J35" s="79"/>
      <c r="K35" s="171"/>
      <c r="L35" s="172"/>
      <c r="M35" s="176"/>
      <c r="N35" s="177"/>
      <c r="O35" s="178"/>
    </row>
    <row r="36" spans="1:15" ht="12.75">
      <c r="A36" s="164"/>
      <c r="B36" s="75"/>
      <c r="C36" s="76"/>
      <c r="D36" s="77"/>
      <c r="E36" s="78"/>
      <c r="F36" s="77"/>
      <c r="G36" s="165"/>
      <c r="H36" s="75"/>
      <c r="I36" s="77"/>
      <c r="J36" s="79"/>
      <c r="K36" s="171"/>
      <c r="L36" s="172"/>
      <c r="M36" s="179" t="s">
        <v>302</v>
      </c>
      <c r="N36" s="180">
        <f>N33+N30</f>
        <v>14488.640000000001</v>
      </c>
      <c r="O36" s="181">
        <f>O33+O30</f>
        <v>-295641.57999999996</v>
      </c>
    </row>
    <row r="37" spans="1:15" ht="12.75">
      <c r="A37" s="164"/>
      <c r="B37" s="75"/>
      <c r="C37" s="76"/>
      <c r="D37" s="77"/>
      <c r="E37" s="78"/>
      <c r="F37" s="77"/>
      <c r="G37" s="165"/>
      <c r="H37" s="75"/>
      <c r="I37" s="77"/>
      <c r="J37" s="79"/>
      <c r="K37" s="171"/>
      <c r="L37" s="172"/>
      <c r="M37" s="179" t="s">
        <v>303</v>
      </c>
      <c r="N37" s="180"/>
      <c r="O37" s="181">
        <f>(O36/N36)</f>
        <v>-20.405060792455327</v>
      </c>
    </row>
    <row r="38" ht="12.75">
      <c r="O38" s="135"/>
    </row>
    <row r="39" spans="9:10" ht="12.75">
      <c r="I39" s="6"/>
      <c r="J3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CUSIO-MOTTARONE</cp:lastModifiedBy>
  <cp:lastPrinted>2015-01-23T09:39:52Z</cp:lastPrinted>
  <dcterms:created xsi:type="dcterms:W3CDTF">1996-11-05T10:16:36Z</dcterms:created>
  <dcterms:modified xsi:type="dcterms:W3CDTF">2018-11-05T15:09:16Z</dcterms:modified>
  <cp:category/>
  <cp:version/>
  <cp:contentType/>
  <cp:contentStatus/>
</cp:coreProperties>
</file>